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N:\APCD\Data Dictionary\Active Data Dictionary for Jotform\"/>
    </mc:Choice>
  </mc:AlternateContent>
  <xr:revisionPtr revIDLastSave="0" documentId="13_ncr:1_{EECB126F-4633-4932-A4E3-0006A7AC42F8}" xr6:coauthVersionLast="47" xr6:coauthVersionMax="47" xr10:uidLastSave="{00000000-0000-0000-0000-000000000000}"/>
  <bookViews>
    <workbookView xWindow="-23136" yWindow="-3234" windowWidth="23232" windowHeight="13872" tabRatio="809" xr2:uid="{00000000-000D-0000-FFFF-FFFF00000000}"/>
  </bookViews>
  <sheets>
    <sheet name="Select Data Fields Here" sheetId="15" r:id="rId1"/>
    <sheet name="Data Field Definitions" sheetId="21" r:id="rId2"/>
    <sheet name="Committee Category Layout" sheetId="23" state="hidden" r:id="rId3"/>
    <sheet name="VHI Use Only" sheetId="17" state="hidden" r:id="rId4"/>
    <sheet name="Buckets" sheetId="22" state="hidden" r:id="rId5"/>
    <sheet name="Filters" sheetId="19" state="hidden" r:id="rId6"/>
  </sheets>
  <externalReferences>
    <externalReference r:id="rId7"/>
    <externalReference r:id="rId8"/>
  </externalReferences>
  <definedNames>
    <definedName name="apNamesSelection" localSheetId="2">[1]!t_Approved[[Reviewed Fields]:[Field Name]]</definedName>
    <definedName name="apNamesSelection">[2]!t_Approved[[Reviewed Fields]:[Field Name]]</definedName>
    <definedName name="approvedNames" localSheetId="2">[1]!t_Approved[Field Name]</definedName>
    <definedName name="approvedNames">[2]!t_Approved[Field Name]</definedName>
    <definedName name="_xlnm.Print_Area" localSheetId="1">'Data Field Definitions'!$A$1:$E$327</definedName>
    <definedName name="revChecks" localSheetId="2">'[1]Select Data Fields'!$B$4:$B$330</definedName>
    <definedName name="revChecks">'[2]Select Data Fields'!$B$4:$B$330</definedName>
    <definedName name="selectNames" localSheetId="2">'[1]Select Data Fields'!$C$4:$C$330</definedName>
    <definedName name="selectNames">'[2]Select Data Fields'!$C$4:$C$330</definedName>
    <definedName name="VHI">'VHI Use Only'!$B$1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21" i="17" l="1"/>
  <c r="O321" i="17" s="1"/>
  <c r="AV67" i="22" s="1"/>
  <c r="N10" i="17"/>
  <c r="O10" i="17" s="1"/>
  <c r="G5" i="22" s="1"/>
  <c r="N11" i="17"/>
  <c r="O11" i="17" s="1"/>
  <c r="G6" i="22" s="1"/>
  <c r="N12" i="17"/>
  <c r="O12" i="17" s="1"/>
  <c r="G7" i="22" s="1"/>
  <c r="N13" i="17"/>
  <c r="O13" i="17" s="1"/>
  <c r="G8" i="22" s="1"/>
  <c r="N14" i="17"/>
  <c r="O14" i="17" s="1"/>
  <c r="G9" i="22" s="1"/>
  <c r="N15" i="17"/>
  <c r="O15" i="17" s="1"/>
  <c r="G10" i="22" s="1"/>
  <c r="N16" i="17"/>
  <c r="O16" i="17" s="1"/>
  <c r="G11" i="22" s="1"/>
  <c r="N17" i="17"/>
  <c r="O17" i="17" s="1"/>
  <c r="G12" i="22" s="1"/>
  <c r="N18" i="17"/>
  <c r="O18" i="17" s="1"/>
  <c r="G13" i="22" s="1"/>
  <c r="N19" i="17"/>
  <c r="O19" i="17" s="1"/>
  <c r="G15" i="22" s="1"/>
  <c r="N20" i="17"/>
  <c r="O20" i="17" s="1"/>
  <c r="G16" i="22" s="1"/>
  <c r="N21" i="17"/>
  <c r="O21" i="17" s="1"/>
  <c r="G17" i="22" s="1"/>
  <c r="N22" i="17"/>
  <c r="O22" i="17" s="1"/>
  <c r="G19" i="22" s="1"/>
  <c r="N23" i="17"/>
  <c r="O23" i="17" s="1"/>
  <c r="G20" i="22" s="1"/>
  <c r="N24" i="17"/>
  <c r="O24" i="17" s="1"/>
  <c r="G18" i="22" s="1"/>
  <c r="N25" i="17"/>
  <c r="O25" i="17" s="1"/>
  <c r="G21" i="22" s="1"/>
  <c r="N26" i="17"/>
  <c r="O26" i="17" s="1"/>
  <c r="G22" i="22" s="1"/>
  <c r="N27" i="17"/>
  <c r="O27" i="17" s="1"/>
  <c r="G23" i="22" s="1"/>
  <c r="N28" i="17"/>
  <c r="O28" i="17" s="1"/>
  <c r="G24" i="22" s="1"/>
  <c r="N29" i="17"/>
  <c r="O29" i="17" s="1"/>
  <c r="G25" i="22" s="1"/>
  <c r="N30" i="17"/>
  <c r="O30" i="17" s="1"/>
  <c r="G26" i="22" s="1"/>
  <c r="N31" i="17"/>
  <c r="O31" i="17" s="1"/>
  <c r="G27" i="22" s="1"/>
  <c r="N32" i="17"/>
  <c r="O32" i="17" s="1"/>
  <c r="G28" i="22" s="1"/>
  <c r="N33" i="17"/>
  <c r="O33" i="17" s="1"/>
  <c r="G29" i="22" s="1"/>
  <c r="N34" i="17"/>
  <c r="O34" i="17" s="1"/>
  <c r="N35" i="17"/>
  <c r="O35" i="17" s="1"/>
  <c r="G31" i="22" s="1"/>
  <c r="N36" i="17"/>
  <c r="O36" i="17" s="1"/>
  <c r="G33" i="22" s="1"/>
  <c r="N37" i="17"/>
  <c r="O37" i="17" s="1"/>
  <c r="G34" i="22" s="1"/>
  <c r="N38" i="17"/>
  <c r="O38" i="17" s="1"/>
  <c r="G32" i="22" s="1"/>
  <c r="N39" i="17"/>
  <c r="O39" i="17" s="1"/>
  <c r="G35" i="22" s="1"/>
  <c r="N40" i="17"/>
  <c r="O40" i="17" s="1"/>
  <c r="G36" i="22" s="1"/>
  <c r="N41" i="17"/>
  <c r="O41" i="17" s="1"/>
  <c r="G37" i="22" s="1"/>
  <c r="N42" i="17"/>
  <c r="O42" i="17" s="1"/>
  <c r="G38" i="22" s="1"/>
  <c r="N43" i="17"/>
  <c r="O43" i="17" s="1"/>
  <c r="G39" i="22" s="1"/>
  <c r="N44" i="17"/>
  <c r="O44" i="17" s="1"/>
  <c r="G40" i="22" s="1"/>
  <c r="N45" i="17"/>
  <c r="O45" i="17" s="1"/>
  <c r="G41" i="22" s="1"/>
  <c r="N46" i="17"/>
  <c r="O46" i="17" s="1"/>
  <c r="AI72" i="22" s="1"/>
  <c r="N47" i="17"/>
  <c r="O47" i="17" s="1"/>
  <c r="AI73" i="22" s="1"/>
  <c r="N48" i="17"/>
  <c r="O48" i="17" s="1"/>
  <c r="AI74" i="22" s="1"/>
  <c r="N49" i="17"/>
  <c r="O49" i="17" s="1"/>
  <c r="AI77" i="22" s="1"/>
  <c r="N50" i="17"/>
  <c r="O50" i="17" s="1"/>
  <c r="AI6" i="22" s="1"/>
  <c r="N51" i="17"/>
  <c r="O51" i="17" s="1"/>
  <c r="AI7" i="22" s="1"/>
  <c r="N52" i="17"/>
  <c r="O52" i="17" s="1"/>
  <c r="AI10" i="22" s="1"/>
  <c r="N53" i="17"/>
  <c r="O53" i="17" s="1"/>
  <c r="AI5" i="22" s="1"/>
  <c r="N54" i="17"/>
  <c r="O54" i="17" s="1"/>
  <c r="AI12" i="22" s="1"/>
  <c r="N55" i="17"/>
  <c r="O55" i="17" s="1"/>
  <c r="AI13" i="22" s="1"/>
  <c r="N56" i="17"/>
  <c r="O56" i="17" s="1"/>
  <c r="AI16" i="22" s="1"/>
  <c r="N57" i="17"/>
  <c r="O57" i="17" s="1"/>
  <c r="AI11" i="22" s="1"/>
  <c r="N58" i="17"/>
  <c r="O58" i="17" s="1"/>
  <c r="AI18" i="22" s="1"/>
  <c r="N59" i="17"/>
  <c r="O59" i="17" s="1"/>
  <c r="AI19" i="22" s="1"/>
  <c r="N60" i="17"/>
  <c r="O60" i="17" s="1"/>
  <c r="AI22" i="22" s="1"/>
  <c r="N61" i="17"/>
  <c r="O61" i="17" s="1"/>
  <c r="AI17" i="22" s="1"/>
  <c r="N62" i="17"/>
  <c r="O62" i="17" s="1"/>
  <c r="AI24" i="22" s="1"/>
  <c r="N63" i="17"/>
  <c r="O63" i="17" s="1"/>
  <c r="AI25" i="22" s="1"/>
  <c r="N64" i="17"/>
  <c r="O64" i="17" s="1"/>
  <c r="AI28" i="22" s="1"/>
  <c r="N65" i="17"/>
  <c r="O65" i="17" s="1"/>
  <c r="AI23" i="22" s="1"/>
  <c r="N66" i="17"/>
  <c r="O66" i="17" s="1"/>
  <c r="AI30" i="22" s="1"/>
  <c r="N67" i="17"/>
  <c r="O67" i="17" s="1"/>
  <c r="AI31" i="22" s="1"/>
  <c r="N68" i="17"/>
  <c r="O68" i="17" s="1"/>
  <c r="AI34" i="22" s="1"/>
  <c r="N69" i="17"/>
  <c r="O69" i="17" s="1"/>
  <c r="AI29" i="22" s="1"/>
  <c r="N70" i="17"/>
  <c r="O70" i="17" s="1"/>
  <c r="AI36" i="22" s="1"/>
  <c r="N71" i="17"/>
  <c r="O71" i="17" s="1"/>
  <c r="AI37" i="22" s="1"/>
  <c r="N72" i="17"/>
  <c r="O72" i="17" s="1"/>
  <c r="AI40" i="22" s="1"/>
  <c r="N73" i="17"/>
  <c r="O73" i="17" s="1"/>
  <c r="AI35" i="22" s="1"/>
  <c r="N74" i="17"/>
  <c r="O74" i="17" s="1"/>
  <c r="AI42" i="22" s="1"/>
  <c r="N75" i="17"/>
  <c r="O75" i="17" s="1"/>
  <c r="AI43" i="22" s="1"/>
  <c r="N76" i="17"/>
  <c r="O76" i="17" s="1"/>
  <c r="AI46" i="22" s="1"/>
  <c r="N77" i="17"/>
  <c r="O77" i="17" s="1"/>
  <c r="AI41" i="22" s="1"/>
  <c r="N78" i="17"/>
  <c r="O78" i="17" s="1"/>
  <c r="AI48" i="22" s="1"/>
  <c r="N79" i="17"/>
  <c r="O79" i="17" s="1"/>
  <c r="AI49" i="22" s="1"/>
  <c r="N80" i="17"/>
  <c r="O80" i="17" s="1"/>
  <c r="AI52" i="22" s="1"/>
  <c r="N81" i="17"/>
  <c r="O81" i="17" s="1"/>
  <c r="AI47" i="22" s="1"/>
  <c r="N82" i="17"/>
  <c r="O82" i="17" s="1"/>
  <c r="AI54" i="22" s="1"/>
  <c r="N83" i="17"/>
  <c r="O83" i="17" s="1"/>
  <c r="AI55" i="22" s="1"/>
  <c r="N84" i="17"/>
  <c r="O84" i="17" s="1"/>
  <c r="AI58" i="22" s="1"/>
  <c r="N85" i="17"/>
  <c r="O85" i="17" s="1"/>
  <c r="AI53" i="22" s="1"/>
  <c r="N86" i="17"/>
  <c r="O86" i="17" s="1"/>
  <c r="AI69" i="22" s="1"/>
  <c r="N87" i="17"/>
  <c r="O87" i="17" s="1"/>
  <c r="AI70" i="22" s="1"/>
  <c r="N88" i="17"/>
  <c r="O88" i="17" s="1"/>
  <c r="AI71" i="22" s="1"/>
  <c r="N89" i="17"/>
  <c r="O89" i="17" s="1"/>
  <c r="U13" i="22" s="1"/>
  <c r="N90" i="17"/>
  <c r="O90" i="17" s="1"/>
  <c r="U14" i="22" s="1"/>
  <c r="N91" i="17"/>
  <c r="O91" i="17" s="1"/>
  <c r="U15" i="22" s="1"/>
  <c r="N92" i="17"/>
  <c r="O92" i="17" s="1"/>
  <c r="U16" i="22" s="1"/>
  <c r="N93" i="17"/>
  <c r="O93" i="17" s="1"/>
  <c r="U17" i="22" s="1"/>
  <c r="N94" i="17"/>
  <c r="O94" i="17" s="1"/>
  <c r="U18" i="22" s="1"/>
  <c r="N95" i="17"/>
  <c r="O95" i="17" s="1"/>
  <c r="U19" i="22" s="1"/>
  <c r="N96" i="17"/>
  <c r="O96" i="17" s="1"/>
  <c r="U20" i="22" s="1"/>
  <c r="N97" i="17"/>
  <c r="O97" i="17" s="1"/>
  <c r="U5" i="22" s="1"/>
  <c r="N98" i="17"/>
  <c r="O98" i="17" s="1"/>
  <c r="U6" i="22" s="1"/>
  <c r="N99" i="17"/>
  <c r="O99" i="17" s="1"/>
  <c r="U7" i="22" s="1"/>
  <c r="N100" i="17"/>
  <c r="O100" i="17" s="1"/>
  <c r="U9" i="22" s="1"/>
  <c r="N101" i="17"/>
  <c r="O101" i="17" s="1"/>
  <c r="U21" i="22" s="1"/>
  <c r="N102" i="17"/>
  <c r="O102" i="17" s="1"/>
  <c r="U22" i="22" s="1"/>
  <c r="N103" i="17"/>
  <c r="O103" i="17" s="1"/>
  <c r="U8" i="22" s="1"/>
  <c r="N104" i="17"/>
  <c r="O104" i="17" s="1"/>
  <c r="U23" i="22" s="1"/>
  <c r="N105" i="17"/>
  <c r="O105" i="17" s="1"/>
  <c r="DN8" i="22" s="1"/>
  <c r="N106" i="17"/>
  <c r="O106" i="17" s="1"/>
  <c r="DN9" i="22" s="1"/>
  <c r="N107" i="17"/>
  <c r="O107" i="17" s="1"/>
  <c r="BX21" i="22" s="1"/>
  <c r="N108" i="17"/>
  <c r="O108" i="17" s="1"/>
  <c r="BX14" i="22" s="1"/>
  <c r="N109" i="17"/>
  <c r="O109" i="17" s="1"/>
  <c r="DN18" i="22" s="1"/>
  <c r="N110" i="17"/>
  <c r="O110" i="17" s="1"/>
  <c r="CZ20" i="22" s="1"/>
  <c r="N111" i="17"/>
  <c r="O111" i="17" s="1"/>
  <c r="CZ21" i="22" s="1"/>
  <c r="N112" i="17"/>
  <c r="O112" i="17" s="1"/>
  <c r="DN6" i="22" s="1"/>
  <c r="N113" i="17"/>
  <c r="O113" i="17" s="1"/>
  <c r="DN19" i="22" s="1"/>
  <c r="N114" i="17"/>
  <c r="O114" i="17" s="1"/>
  <c r="BJ5" i="22" s="1"/>
  <c r="N115" i="17"/>
  <c r="O115" i="17" s="1"/>
  <c r="BJ6" i="22" s="1"/>
  <c r="N116" i="17"/>
  <c r="O116" i="17" s="1"/>
  <c r="BJ7" i="22" s="1"/>
  <c r="N117" i="17"/>
  <c r="O117" i="17" s="1"/>
  <c r="DN17" i="22" s="1"/>
  <c r="N118" i="17"/>
  <c r="O118" i="17" s="1"/>
  <c r="CL5" i="22" s="1"/>
  <c r="N119" i="17"/>
  <c r="O119" i="17" s="1"/>
  <c r="CL9" i="22" s="1"/>
  <c r="N120" i="17"/>
  <c r="O120" i="17" s="1"/>
  <c r="CL10" i="22" s="1"/>
  <c r="N121" i="17"/>
  <c r="O121" i="17" s="1"/>
  <c r="CL11" i="22" s="1"/>
  <c r="N122" i="17"/>
  <c r="O122" i="17" s="1"/>
  <c r="CL12" i="22" s="1"/>
  <c r="N123" i="17"/>
  <c r="O123" i="17" s="1"/>
  <c r="CL13" i="22" s="1"/>
  <c r="N124" i="17"/>
  <c r="O124" i="17" s="1"/>
  <c r="CL14" i="22" s="1"/>
  <c r="N125" i="17"/>
  <c r="O125" i="17" s="1"/>
  <c r="CL15" i="22" s="1"/>
  <c r="N126" i="17"/>
  <c r="O126" i="17" s="1"/>
  <c r="CL16" i="22" s="1"/>
  <c r="N127" i="17"/>
  <c r="O127" i="17" s="1"/>
  <c r="CL6" i="22" s="1"/>
  <c r="N128" i="17"/>
  <c r="O128" i="17" s="1"/>
  <c r="CL7" i="22" s="1"/>
  <c r="N129" i="17"/>
  <c r="O129" i="17" s="1"/>
  <c r="CL8" i="22" s="1"/>
  <c r="N130" i="17"/>
  <c r="O130" i="17" s="1"/>
  <c r="CL17" i="22" s="1"/>
  <c r="N131" i="17"/>
  <c r="O131" i="17" s="1"/>
  <c r="U24" i="22" s="1"/>
  <c r="N132" i="17"/>
  <c r="O132" i="17" s="1"/>
  <c r="U25" i="22" s="1"/>
  <c r="N133" i="17"/>
  <c r="O133" i="17" s="1"/>
  <c r="U26" i="22" s="1"/>
  <c r="N134" i="17"/>
  <c r="O134" i="17" s="1"/>
  <c r="U27" i="22" s="1"/>
  <c r="N135" i="17"/>
  <c r="O135" i="17" s="1"/>
  <c r="U28" i="22" s="1"/>
  <c r="N136" i="17"/>
  <c r="O136" i="17" s="1"/>
  <c r="U29" i="22" s="1"/>
  <c r="N137" i="17"/>
  <c r="O137" i="17" s="1"/>
  <c r="U30" i="22" s="1"/>
  <c r="N138" i="17"/>
  <c r="O138" i="17" s="1"/>
  <c r="G14" i="22" s="1"/>
  <c r="N139" i="17"/>
  <c r="O139" i="17" s="1"/>
  <c r="U35" i="22" s="1"/>
  <c r="N140" i="17"/>
  <c r="O140" i="17" s="1"/>
  <c r="U36" i="22" s="1"/>
  <c r="N141" i="17"/>
  <c r="O141" i="17" s="1"/>
  <c r="U38" i="22" s="1"/>
  <c r="N142" i="17"/>
  <c r="O142" i="17" s="1"/>
  <c r="U40" i="22" s="1"/>
  <c r="N143" i="17"/>
  <c r="O143" i="17" s="1"/>
  <c r="U44" i="22" s="1"/>
  <c r="N144" i="17"/>
  <c r="O144" i="17" s="1"/>
  <c r="U43" i="22" s="1"/>
  <c r="N145" i="17"/>
  <c r="O145" i="17" s="1"/>
  <c r="U39" i="22" s="1"/>
  <c r="N146" i="17"/>
  <c r="O146" i="17" s="1"/>
  <c r="U34" i="22" s="1"/>
  <c r="N147" i="17"/>
  <c r="O147" i="17" s="1"/>
  <c r="U37" i="22" s="1"/>
  <c r="N148" i="17"/>
  <c r="O148" i="17" s="1"/>
  <c r="CZ5" i="22" s="1"/>
  <c r="N149" i="17"/>
  <c r="O149" i="17" s="1"/>
  <c r="U33" i="22" s="1"/>
  <c r="N150" i="17"/>
  <c r="O150" i="17" s="1"/>
  <c r="U32" i="22" s="1"/>
  <c r="N151" i="17"/>
  <c r="O151" i="17" s="1"/>
  <c r="U31" i="22" s="1"/>
  <c r="N152" i="17"/>
  <c r="O152" i="17" s="1"/>
  <c r="CZ6" i="22" s="1"/>
  <c r="N153" i="17"/>
  <c r="O153" i="17" s="1"/>
  <c r="CZ12" i="22" s="1"/>
  <c r="N154" i="17"/>
  <c r="O154" i="17" s="1"/>
  <c r="CZ13" i="22" s="1"/>
  <c r="N155" i="17"/>
  <c r="O155" i="17" s="1"/>
  <c r="DN10" i="22" s="1"/>
  <c r="N156" i="17"/>
  <c r="O156" i="17" s="1"/>
  <c r="DN11" i="22" s="1"/>
  <c r="N157" i="17"/>
  <c r="O157" i="17" s="1"/>
  <c r="CZ7" i="22" s="1"/>
  <c r="N158" i="17"/>
  <c r="O158" i="17" s="1"/>
  <c r="CZ8" i="22" s="1"/>
  <c r="N159" i="17"/>
  <c r="O159" i="17" s="1"/>
  <c r="CZ15" i="22" s="1"/>
  <c r="N160" i="17"/>
  <c r="O160" i="17" s="1"/>
  <c r="CZ9" i="22" s="1"/>
  <c r="N161" i="17"/>
  <c r="O161" i="17" s="1"/>
  <c r="CZ10" i="22" s="1"/>
  <c r="N162" i="17"/>
  <c r="O162" i="17" s="1"/>
  <c r="CZ11" i="22" s="1"/>
  <c r="N163" i="17"/>
  <c r="O163" i="17" s="1"/>
  <c r="DN12" i="22" s="1"/>
  <c r="N164" i="17"/>
  <c r="O164" i="17" s="1"/>
  <c r="DN13" i="22" s="1"/>
  <c r="N165" i="17"/>
  <c r="O165" i="17" s="1"/>
  <c r="CZ16" i="22" s="1"/>
  <c r="N166" i="17"/>
  <c r="O166" i="17" s="1"/>
  <c r="DN14" i="22" s="1"/>
  <c r="N167" i="17"/>
  <c r="O167" i="17" s="1"/>
  <c r="CZ17" i="22" s="1"/>
  <c r="N168" i="17"/>
  <c r="O168" i="17" s="1"/>
  <c r="U45" i="22" s="1"/>
  <c r="N169" i="17"/>
  <c r="O169" i="17" s="1"/>
  <c r="CZ19" i="22" s="1"/>
  <c r="N170" i="17"/>
  <c r="O170" i="17" s="1"/>
  <c r="CZ14" i="22" s="1"/>
  <c r="N171" i="17"/>
  <c r="O171" i="17" s="1"/>
  <c r="DN15" i="22" s="1"/>
  <c r="N172" i="17"/>
  <c r="O172" i="17" s="1"/>
  <c r="BX5" i="22" s="1"/>
  <c r="N173" i="17"/>
  <c r="O173" i="17" s="1"/>
  <c r="BX6" i="22" s="1"/>
  <c r="N174" i="17"/>
  <c r="O174" i="17" s="1"/>
  <c r="BX7" i="22" s="1"/>
  <c r="N175" i="17"/>
  <c r="O175" i="17" s="1"/>
  <c r="BX8" i="22" s="1"/>
  <c r="N176" i="17"/>
  <c r="O176" i="17" s="1"/>
  <c r="BX9" i="22" s="1"/>
  <c r="N177" i="17"/>
  <c r="O177" i="17" s="1"/>
  <c r="BX10" i="22" s="1"/>
  <c r="N178" i="17"/>
  <c r="O178" i="17" s="1"/>
  <c r="BX11" i="22" s="1"/>
  <c r="N179" i="17"/>
  <c r="O179" i="17" s="1"/>
  <c r="BX12" i="22" s="1"/>
  <c r="N180" i="17"/>
  <c r="O180" i="17" s="1"/>
  <c r="BX13" i="22" s="1"/>
  <c r="N181" i="17"/>
  <c r="O181" i="17" s="1"/>
  <c r="BX15" i="22" s="1"/>
  <c r="N182" i="17"/>
  <c r="O182" i="17" s="1"/>
  <c r="BX16" i="22" s="1"/>
  <c r="N183" i="17"/>
  <c r="O183" i="17" s="1"/>
  <c r="BX17" i="22" s="1"/>
  <c r="N184" i="17"/>
  <c r="O184" i="17" s="1"/>
  <c r="BX18" i="22" s="1"/>
  <c r="N185" i="17"/>
  <c r="O185" i="17" s="1"/>
  <c r="BX19" i="22" s="1"/>
  <c r="N186" i="17"/>
  <c r="O186" i="17" s="1"/>
  <c r="BX20" i="22" s="1"/>
  <c r="N187" i="17"/>
  <c r="O187" i="17" s="1"/>
  <c r="BX22" i="22" s="1"/>
  <c r="N188" i="17"/>
  <c r="O188" i="17" s="1"/>
  <c r="BX24" i="22" s="1"/>
  <c r="N189" i="17"/>
  <c r="O189" i="17" s="1"/>
  <c r="BX25" i="22" s="1"/>
  <c r="N190" i="17"/>
  <c r="O190" i="17" s="1"/>
  <c r="BX23" i="22" s="1"/>
  <c r="N191" i="17"/>
  <c r="O191" i="17" s="1"/>
  <c r="AV17" i="22" s="1"/>
  <c r="N192" i="17"/>
  <c r="O192" i="17" s="1"/>
  <c r="AV20" i="22" s="1"/>
  <c r="N193" i="17"/>
  <c r="O193" i="17" s="1"/>
  <c r="AV21" i="22" s="1"/>
  <c r="N194" i="17"/>
  <c r="O194" i="17" s="1"/>
  <c r="AV22" i="22" s="1"/>
  <c r="N195" i="17"/>
  <c r="O195" i="17" s="1"/>
  <c r="AV23" i="22" s="1"/>
  <c r="N196" i="17"/>
  <c r="O196" i="17" s="1"/>
  <c r="AV24" i="22" s="1"/>
  <c r="N197" i="17"/>
  <c r="O197" i="17" s="1"/>
  <c r="AV25" i="22" s="1"/>
  <c r="N198" i="17"/>
  <c r="O198" i="17" s="1"/>
  <c r="AV26" i="22" s="1"/>
  <c r="N199" i="17"/>
  <c r="O199" i="17" s="1"/>
  <c r="AV18" i="22" s="1"/>
  <c r="N200" i="17"/>
  <c r="O200" i="17" s="1"/>
  <c r="AV19" i="22" s="1"/>
  <c r="N201" i="17"/>
  <c r="O201" i="17" s="1"/>
  <c r="AV54" i="22" s="1"/>
  <c r="N202" i="17"/>
  <c r="O202" i="17" s="1"/>
  <c r="AV27" i="22" s="1"/>
  <c r="N203" i="17"/>
  <c r="O203" i="17" s="1"/>
  <c r="AV28" i="22" s="1"/>
  <c r="N204" i="17"/>
  <c r="O204" i="17" s="1"/>
  <c r="AV31" i="22" s="1"/>
  <c r="N205" i="17"/>
  <c r="O205" i="17" s="1"/>
  <c r="AV29" i="22" s="1"/>
  <c r="N206" i="17"/>
  <c r="O206" i="17" s="1"/>
  <c r="AV32" i="22" s="1"/>
  <c r="N207" i="17"/>
  <c r="O207" i="17" s="1"/>
  <c r="AV33" i="22" s="1"/>
  <c r="N208" i="17"/>
  <c r="O208" i="17" s="1"/>
  <c r="AV34" i="22" s="1"/>
  <c r="N209" i="17"/>
  <c r="O209" i="17" s="1"/>
  <c r="AV35" i="22" s="1"/>
  <c r="N210" i="17"/>
  <c r="O210" i="17" s="1"/>
  <c r="AV36" i="22" s="1"/>
  <c r="N211" i="17"/>
  <c r="O211" i="17" s="1"/>
  <c r="AV37" i="22" s="1"/>
  <c r="N212" i="17"/>
  <c r="O212" i="17" s="1"/>
  <c r="AV38" i="22" s="1"/>
  <c r="N213" i="17"/>
  <c r="O213" i="17" s="1"/>
  <c r="AV30" i="22" s="1"/>
  <c r="N214" i="17"/>
  <c r="O214" i="17" s="1"/>
  <c r="AV43" i="22" s="1"/>
  <c r="N215" i="17"/>
  <c r="O215" i="17" s="1"/>
  <c r="AV45" i="22" s="1"/>
  <c r="N216" i="17"/>
  <c r="O216" i="17" s="1"/>
  <c r="AV46" i="22" s="1"/>
  <c r="N217" i="17"/>
  <c r="O217" i="17" s="1"/>
  <c r="AV47" i="22" s="1"/>
  <c r="N218" i="17"/>
  <c r="O218" i="17" s="1"/>
  <c r="AV48" i="22" s="1"/>
  <c r="N219" i="17"/>
  <c r="O219" i="17" s="1"/>
  <c r="AV49" i="22" s="1"/>
  <c r="N220" i="17"/>
  <c r="O220" i="17" s="1"/>
  <c r="AV50" i="22" s="1"/>
  <c r="N221" i="17"/>
  <c r="O221" i="17" s="1"/>
  <c r="AV51" i="22" s="1"/>
  <c r="N222" i="17"/>
  <c r="O222" i="17" s="1"/>
  <c r="AV44" i="22" s="1"/>
  <c r="N223" i="17"/>
  <c r="O223" i="17" s="1"/>
  <c r="AV52" i="22" s="1"/>
  <c r="N224" i="17"/>
  <c r="O224" i="17" s="1"/>
  <c r="AV42" i="22" s="1"/>
  <c r="N225" i="17"/>
  <c r="O225" i="17" s="1"/>
  <c r="AV41" i="22" s="1"/>
  <c r="N226" i="17"/>
  <c r="O226" i="17" s="1"/>
  <c r="AV40" i="22" s="1"/>
  <c r="N227" i="17"/>
  <c r="O227" i="17" s="1"/>
  <c r="AV39" i="22" s="1"/>
  <c r="N228" i="17"/>
  <c r="O228" i="17" s="1"/>
  <c r="AV55" i="22" s="1"/>
  <c r="N229" i="17"/>
  <c r="O229" i="17" s="1"/>
  <c r="AV6" i="22" s="1"/>
  <c r="N230" i="17"/>
  <c r="O230" i="17" s="1"/>
  <c r="AV10" i="22" s="1"/>
  <c r="N231" i="17"/>
  <c r="O231" i="17" s="1"/>
  <c r="AV11" i="22" s="1"/>
  <c r="N232" i="17"/>
  <c r="O232" i="17" s="1"/>
  <c r="AV12" i="22" s="1"/>
  <c r="N233" i="17"/>
  <c r="O233" i="17" s="1"/>
  <c r="AV13" i="22" s="1"/>
  <c r="N234" i="17"/>
  <c r="O234" i="17" s="1"/>
  <c r="AV14" i="22" s="1"/>
  <c r="N235" i="17"/>
  <c r="O235" i="17" s="1"/>
  <c r="AV15" i="22" s="1"/>
  <c r="N236" i="17"/>
  <c r="O236" i="17" s="1"/>
  <c r="AV16" i="22" s="1"/>
  <c r="N237" i="17"/>
  <c r="O237" i="17" s="1"/>
  <c r="AV8" i="22" s="1"/>
  <c r="N238" i="17"/>
  <c r="O238" i="17" s="1"/>
  <c r="AV7" i="22" s="1"/>
  <c r="N239" i="17"/>
  <c r="O239" i="17" s="1"/>
  <c r="AV9" i="22" s="1"/>
  <c r="N240" i="17"/>
  <c r="O240" i="17" s="1"/>
  <c r="AV5" i="22" s="1"/>
  <c r="N241" i="17"/>
  <c r="O241" i="17" s="1"/>
  <c r="AV53" i="22" s="1"/>
  <c r="N242" i="17"/>
  <c r="O242" i="17" s="1"/>
  <c r="AV61" i="22" s="1"/>
  <c r="N243" i="17"/>
  <c r="O243" i="17" s="1"/>
  <c r="AV62" i="22" s="1"/>
  <c r="N244" i="17"/>
  <c r="O244" i="17" s="1"/>
  <c r="AV57" i="22" s="1"/>
  <c r="N245" i="17"/>
  <c r="O245" i="17" s="1"/>
  <c r="AV58" i="22" s="1"/>
  <c r="N246" i="17"/>
  <c r="O246" i="17" s="1"/>
  <c r="AV59" i="22" s="1"/>
  <c r="N247" i="17"/>
  <c r="O247" i="17" s="1"/>
  <c r="AV60" i="22" s="1"/>
  <c r="N248" i="17"/>
  <c r="O248" i="17" s="1"/>
  <c r="AV73" i="22" s="1"/>
  <c r="N249" i="17"/>
  <c r="O249" i="17" s="1"/>
  <c r="AV75" i="22" s="1"/>
  <c r="N250" i="17"/>
  <c r="O250" i="17" s="1"/>
  <c r="AV76" i="22" s="1"/>
  <c r="N251" i="17"/>
  <c r="O251" i="17" s="1"/>
  <c r="AV77" i="22" s="1"/>
  <c r="N252" i="17"/>
  <c r="O252" i="17" s="1"/>
  <c r="AV78" i="22" s="1"/>
  <c r="N253" i="17"/>
  <c r="O253" i="17" s="1"/>
  <c r="AV79" i="22" s="1"/>
  <c r="N254" i="17"/>
  <c r="O254" i="17" s="1"/>
  <c r="AV80" i="22" s="1"/>
  <c r="N255" i="17"/>
  <c r="O255" i="17" s="1"/>
  <c r="AV81" i="22" s="1"/>
  <c r="N256" i="17"/>
  <c r="O256" i="17" s="1"/>
  <c r="AV74" i="22" s="1"/>
  <c r="N257" i="17"/>
  <c r="O257" i="17" s="1"/>
  <c r="AV82" i="22" s="1"/>
  <c r="N258" i="17"/>
  <c r="O258" i="17" s="1"/>
  <c r="AV72" i="22" s="1"/>
  <c r="N259" i="17"/>
  <c r="O259" i="17" s="1"/>
  <c r="AV56" i="22" s="1"/>
  <c r="N260" i="17"/>
  <c r="O260" i="17" s="1"/>
  <c r="CL19" i="22" s="1"/>
  <c r="N261" i="17"/>
  <c r="O261" i="17" s="1"/>
  <c r="CL20" i="22" s="1"/>
  <c r="N262" i="17"/>
  <c r="O262" i="17" s="1"/>
  <c r="CL21" i="22" s="1"/>
  <c r="N263" i="17"/>
  <c r="O263" i="17" s="1"/>
  <c r="CL22" i="22" s="1"/>
  <c r="N264" i="17"/>
  <c r="O264" i="17" s="1"/>
  <c r="CL23" i="22" s="1"/>
  <c r="N265" i="17"/>
  <c r="O265" i="17" s="1"/>
  <c r="CL24" i="22" s="1"/>
  <c r="N266" i="17"/>
  <c r="O266" i="17" s="1"/>
  <c r="CL25" i="22" s="1"/>
  <c r="N267" i="17"/>
  <c r="O267" i="17" s="1"/>
  <c r="CL26" i="22" s="1"/>
  <c r="N268" i="17"/>
  <c r="O268" i="17" s="1"/>
  <c r="CL27" i="22" s="1"/>
  <c r="N269" i="17"/>
  <c r="O269" i="17" s="1"/>
  <c r="CL28" i="22" s="1"/>
  <c r="N270" i="17"/>
  <c r="O270" i="17" s="1"/>
  <c r="CL29" i="22" s="1"/>
  <c r="N271" i="17"/>
  <c r="O271" i="17" s="1"/>
  <c r="CL30" i="22" s="1"/>
  <c r="N272" i="17"/>
  <c r="O272" i="17" s="1"/>
  <c r="CL31" i="22" s="1"/>
  <c r="N273" i="17"/>
  <c r="O273" i="17" s="1"/>
  <c r="CL32" i="22" s="1"/>
  <c r="N274" i="17"/>
  <c r="O274" i="17" s="1"/>
  <c r="DN20" i="22" s="1"/>
  <c r="N275" i="17"/>
  <c r="O275" i="17" s="1"/>
  <c r="DN21" i="22" s="1"/>
  <c r="N276" i="17"/>
  <c r="O276" i="17" s="1"/>
  <c r="AI75" i="22" s="1"/>
  <c r="N277" i="17"/>
  <c r="O277" i="17" s="1"/>
  <c r="AI76" i="22" s="1"/>
  <c r="N278" i="17"/>
  <c r="O278" i="17" s="1"/>
  <c r="AI14" i="22" s="1"/>
  <c r="N279" i="17"/>
  <c r="O279" i="17" s="1"/>
  <c r="AI15" i="22" s="1"/>
  <c r="N280" i="17"/>
  <c r="O280" i="17" s="1"/>
  <c r="AI20" i="22" s="1"/>
  <c r="N281" i="17"/>
  <c r="O281" i="17" s="1"/>
  <c r="AI21" i="22" s="1"/>
  <c r="N282" i="17"/>
  <c r="O282" i="17" s="1"/>
  <c r="AI26" i="22" s="1"/>
  <c r="N283" i="17"/>
  <c r="O283" i="17" s="1"/>
  <c r="AI27" i="22" s="1"/>
  <c r="N284" i="17"/>
  <c r="O284" i="17" s="1"/>
  <c r="AI32" i="22" s="1"/>
  <c r="N285" i="17"/>
  <c r="O285" i="17" s="1"/>
  <c r="AI33" i="22" s="1"/>
  <c r="N286" i="17"/>
  <c r="O286" i="17" s="1"/>
  <c r="AI38" i="22" s="1"/>
  <c r="N287" i="17"/>
  <c r="O287" i="17" s="1"/>
  <c r="AI39" i="22" s="1"/>
  <c r="N288" i="17"/>
  <c r="O288" i="17" s="1"/>
  <c r="AI44" i="22" s="1"/>
  <c r="N289" i="17"/>
  <c r="O289" i="17" s="1"/>
  <c r="AI45" i="22" s="1"/>
  <c r="N290" i="17"/>
  <c r="O290" i="17" s="1"/>
  <c r="AI50" i="22" s="1"/>
  <c r="N291" i="17"/>
  <c r="O291" i="17" s="1"/>
  <c r="AI51" i="22" s="1"/>
  <c r="N292" i="17"/>
  <c r="O292" i="17" s="1"/>
  <c r="AI56" i="22" s="1"/>
  <c r="N293" i="17"/>
  <c r="O293" i="17" s="1"/>
  <c r="AI57" i="22" s="1"/>
  <c r="N294" i="17"/>
  <c r="O294" i="17" s="1"/>
  <c r="AI8" i="22" s="1"/>
  <c r="N295" i="17"/>
  <c r="O295" i="17" s="1"/>
  <c r="AI9" i="22" s="1"/>
  <c r="N296" i="17"/>
  <c r="O296" i="17" s="1"/>
  <c r="AI59" i="22" s="1"/>
  <c r="N297" i="17"/>
  <c r="O297" i="17" s="1"/>
  <c r="AI60" i="22" s="1"/>
  <c r="N298" i="17"/>
  <c r="O298" i="17" s="1"/>
  <c r="AI61" i="22" s="1"/>
  <c r="N299" i="17"/>
  <c r="O299" i="17" s="1"/>
  <c r="AI62" i="22" s="1"/>
  <c r="N300" i="17"/>
  <c r="O300" i="17" s="1"/>
  <c r="AI63" i="22" s="1"/>
  <c r="N301" i="17"/>
  <c r="O301" i="17" s="1"/>
  <c r="AI64" i="22" s="1"/>
  <c r="N302" i="17"/>
  <c r="O302" i="17" s="1"/>
  <c r="AI65" i="22" s="1"/>
  <c r="N303" i="17"/>
  <c r="O303" i="17" s="1"/>
  <c r="U10" i="22" s="1"/>
  <c r="N304" i="17"/>
  <c r="O304" i="17" s="1"/>
  <c r="U11" i="22" s="1"/>
  <c r="N305" i="17"/>
  <c r="O305" i="17" s="1"/>
  <c r="U12" i="22" s="1"/>
  <c r="N306" i="17"/>
  <c r="O306" i="17" s="1"/>
  <c r="AI66" i="22" s="1"/>
  <c r="N307" i="17"/>
  <c r="O307" i="17" s="1"/>
  <c r="AI67" i="22" s="1"/>
  <c r="N308" i="17"/>
  <c r="O308" i="17" s="1"/>
  <c r="AI78" i="22" s="1"/>
  <c r="N309" i="17"/>
  <c r="O309" i="17" s="1"/>
  <c r="AI79" i="22" s="1"/>
  <c r="N310" i="17"/>
  <c r="O310" i="17" s="1"/>
  <c r="AI80" i="22" s="1"/>
  <c r="N311" i="17"/>
  <c r="O311" i="17" s="1"/>
  <c r="AI81" i="22" s="1"/>
  <c r="N312" i="17"/>
  <c r="O312" i="17" s="1"/>
  <c r="AI82" i="22" s="1"/>
  <c r="N313" i="17"/>
  <c r="O313" i="17" s="1"/>
  <c r="U41" i="22" s="1"/>
  <c r="N314" i="17"/>
  <c r="O314" i="17" s="1"/>
  <c r="U42" i="22" s="1"/>
  <c r="N315" i="17"/>
  <c r="O315" i="17" s="1"/>
  <c r="N316" i="17"/>
  <c r="O316" i="17" s="1"/>
  <c r="AV64" i="22" s="1"/>
  <c r="N317" i="17"/>
  <c r="O317" i="17" s="1"/>
  <c r="AV69" i="22" s="1"/>
  <c r="N318" i="17"/>
  <c r="O318" i="17" s="1"/>
  <c r="AV65" i="22" s="1"/>
  <c r="N319" i="17"/>
  <c r="O319" i="17" s="1"/>
  <c r="AV70" i="22" s="1"/>
  <c r="N320" i="17"/>
  <c r="O320" i="17" s="1"/>
  <c r="AV68" i="22" s="1"/>
  <c r="N322" i="17"/>
  <c r="O322" i="17" s="1"/>
  <c r="AV66" i="22" s="1"/>
  <c r="N323" i="17"/>
  <c r="O323" i="17" s="1"/>
  <c r="CL33" i="22" s="1"/>
  <c r="N324" i="17"/>
  <c r="O324" i="17" s="1"/>
  <c r="CL34" i="22" s="1"/>
  <c r="N325" i="17"/>
  <c r="O325" i="17" s="1"/>
  <c r="CL35" i="22" s="1"/>
  <c r="N326" i="17"/>
  <c r="O326" i="17" s="1"/>
  <c r="CL36" i="22" s="1"/>
  <c r="N327" i="17"/>
  <c r="O327" i="17" s="1"/>
  <c r="CL37" i="22" s="1"/>
  <c r="N328" i="17"/>
  <c r="O328" i="17" s="1"/>
  <c r="CL38" i="22" s="1"/>
  <c r="N329" i="17"/>
  <c r="O329" i="17" s="1"/>
  <c r="CL39" i="22" s="1"/>
  <c r="N330" i="17"/>
  <c r="O330" i="17" s="1"/>
  <c r="CL40" i="22" s="1"/>
  <c r="N331" i="17"/>
  <c r="O331" i="17" s="1"/>
  <c r="CL41" i="22" s="1"/>
  <c r="N332" i="17"/>
  <c r="O332" i="17" s="1"/>
  <c r="CL42" i="22" s="1"/>
  <c r="N333" i="17"/>
  <c r="O333" i="17" s="1"/>
  <c r="CL43" i="22" s="1"/>
  <c r="N334" i="17"/>
  <c r="O334" i="17" s="1"/>
  <c r="CL44" i="22" s="1"/>
  <c r="N335" i="17"/>
  <c r="O335" i="17" s="1"/>
  <c r="CL45" i="22" s="1"/>
  <c r="N336" i="17"/>
  <c r="O336" i="17" s="1"/>
  <c r="CL46" i="22" s="1"/>
  <c r="N337" i="17"/>
  <c r="O337" i="17" s="1"/>
  <c r="CL47" i="22" s="1"/>
  <c r="N338" i="17"/>
  <c r="O338" i="17" s="1"/>
  <c r="CL48" i="22" s="1"/>
  <c r="N339" i="17"/>
  <c r="O339" i="17" s="1"/>
  <c r="CL49" i="22" s="1"/>
  <c r="N340" i="17"/>
  <c r="O340" i="17" s="1"/>
  <c r="CL50" i="22" s="1"/>
  <c r="N341" i="17"/>
  <c r="O341" i="17" s="1"/>
  <c r="DN5" i="22" s="1"/>
  <c r="C4" i="17"/>
  <c r="C3" i="17" a="1"/>
  <c r="C3" i="17" s="1"/>
  <c r="D6" i="22"/>
  <c r="DK5" i="22"/>
  <c r="DK6" i="22"/>
  <c r="DK7" i="22"/>
  <c r="DK8" i="22"/>
  <c r="DK9" i="22"/>
  <c r="DK10" i="22"/>
  <c r="DK11" i="22"/>
  <c r="DK12" i="22"/>
  <c r="DK13" i="22"/>
  <c r="DK14" i="22"/>
  <c r="DK15" i="22"/>
  <c r="DK16" i="22"/>
  <c r="DK17" i="22"/>
  <c r="DK18" i="22"/>
  <c r="DK19" i="22"/>
  <c r="DK20" i="22"/>
  <c r="DK21" i="22"/>
  <c r="CW5" i="22"/>
  <c r="CW6" i="22"/>
  <c r="CW7" i="22"/>
  <c r="CW8" i="22"/>
  <c r="CW9" i="22"/>
  <c r="CW10" i="22"/>
  <c r="CW11" i="22"/>
  <c r="CW12" i="22"/>
  <c r="CW13" i="22"/>
  <c r="CW14" i="22"/>
  <c r="CW15" i="22"/>
  <c r="CW16" i="22"/>
  <c r="CW17" i="22"/>
  <c r="CW18" i="22"/>
  <c r="CW19" i="22"/>
  <c r="CW20" i="22"/>
  <c r="CW21" i="22"/>
  <c r="CI5" i="22"/>
  <c r="CI6" i="22"/>
  <c r="CI7" i="22"/>
  <c r="CI8" i="22"/>
  <c r="CI9" i="22"/>
  <c r="CI10" i="22"/>
  <c r="CI11" i="22"/>
  <c r="CI12" i="22"/>
  <c r="CI13" i="22"/>
  <c r="CI14" i="22"/>
  <c r="CI15" i="22"/>
  <c r="CI16" i="22"/>
  <c r="CI17" i="22"/>
  <c r="CI18" i="22"/>
  <c r="CI19" i="22"/>
  <c r="CI20" i="22"/>
  <c r="CI21" i="22"/>
  <c r="CI22" i="22"/>
  <c r="CI23" i="22"/>
  <c r="CI24" i="22"/>
  <c r="CI25" i="22"/>
  <c r="CI26" i="22"/>
  <c r="CI27" i="22"/>
  <c r="CI28" i="22"/>
  <c r="CI29" i="22"/>
  <c r="CI30" i="22"/>
  <c r="CI31" i="22"/>
  <c r="CI32" i="22"/>
  <c r="CI33" i="22"/>
  <c r="CI34" i="22"/>
  <c r="CI35" i="22"/>
  <c r="CI36" i="22"/>
  <c r="CI37" i="22"/>
  <c r="CI38" i="22"/>
  <c r="CI39" i="22"/>
  <c r="CI40" i="22"/>
  <c r="CI41" i="22"/>
  <c r="CI42" i="22"/>
  <c r="CI43" i="22"/>
  <c r="CI44" i="22"/>
  <c r="CI45" i="22"/>
  <c r="CI46" i="22"/>
  <c r="CI47" i="22"/>
  <c r="CI48" i="22"/>
  <c r="CI49" i="22"/>
  <c r="CI50" i="22"/>
  <c r="BU5" i="22"/>
  <c r="BU6" i="22"/>
  <c r="BU7" i="22"/>
  <c r="BU8" i="22"/>
  <c r="BU9" i="22"/>
  <c r="BU10" i="22"/>
  <c r="BU11" i="22"/>
  <c r="BU12" i="22"/>
  <c r="BU13" i="22"/>
  <c r="BU14" i="22"/>
  <c r="BU15" i="22"/>
  <c r="BU16" i="22"/>
  <c r="BU17" i="22"/>
  <c r="BU18" i="22"/>
  <c r="BU19" i="22"/>
  <c r="BU20" i="22"/>
  <c r="BU21" i="22"/>
  <c r="BU22" i="22"/>
  <c r="BU23" i="22"/>
  <c r="BU24" i="22"/>
  <c r="BU25" i="22"/>
  <c r="BU26" i="22"/>
  <c r="BG5" i="22"/>
  <c r="BG6" i="22"/>
  <c r="BG7" i="22"/>
  <c r="BG8" i="22"/>
  <c r="AS5" i="22"/>
  <c r="AS6" i="22"/>
  <c r="AS7" i="22"/>
  <c r="AS8" i="22"/>
  <c r="AS9" i="22"/>
  <c r="AS10" i="22"/>
  <c r="AS11" i="22"/>
  <c r="AS12" i="22"/>
  <c r="AS13" i="22"/>
  <c r="AS14" i="22"/>
  <c r="AS15" i="22"/>
  <c r="AS16" i="22"/>
  <c r="AS17" i="22"/>
  <c r="AS18" i="22"/>
  <c r="AS19" i="22"/>
  <c r="AS20" i="22"/>
  <c r="AS21" i="22"/>
  <c r="AS22" i="22"/>
  <c r="AS23" i="22"/>
  <c r="AS24" i="22"/>
  <c r="AS25" i="22"/>
  <c r="AS26" i="22"/>
  <c r="AS27" i="22"/>
  <c r="AS28" i="22"/>
  <c r="AS29" i="22"/>
  <c r="AS30" i="22"/>
  <c r="AS31" i="22"/>
  <c r="AS32" i="22"/>
  <c r="AS33" i="22"/>
  <c r="AS34" i="22"/>
  <c r="AS35" i="22"/>
  <c r="AS36" i="22"/>
  <c r="AS37" i="22"/>
  <c r="AS38" i="22"/>
  <c r="AS39" i="22"/>
  <c r="AS40" i="22"/>
  <c r="AS41" i="22"/>
  <c r="AS42" i="22"/>
  <c r="AS43" i="22"/>
  <c r="AS44" i="22"/>
  <c r="AS45" i="22"/>
  <c r="AS46" i="22"/>
  <c r="AS47" i="22"/>
  <c r="AS48" i="22"/>
  <c r="AS49" i="22"/>
  <c r="AS50" i="22"/>
  <c r="AS51" i="22"/>
  <c r="AS52" i="22"/>
  <c r="AS53" i="22"/>
  <c r="AS54" i="22"/>
  <c r="AS55" i="22"/>
  <c r="AS56" i="22"/>
  <c r="AS57" i="22"/>
  <c r="AS58" i="22"/>
  <c r="AS59" i="22"/>
  <c r="AS60" i="22"/>
  <c r="AS61" i="22"/>
  <c r="AS62" i="22"/>
  <c r="AS63" i="22"/>
  <c r="AS64" i="22"/>
  <c r="AS65" i="22"/>
  <c r="AS66" i="22"/>
  <c r="AS67" i="22"/>
  <c r="AS68" i="22"/>
  <c r="AS69" i="22"/>
  <c r="AS70" i="22"/>
  <c r="AS71" i="22"/>
  <c r="AS72" i="22"/>
  <c r="AS73" i="22"/>
  <c r="AS74" i="22"/>
  <c r="AS75" i="22"/>
  <c r="AS76" i="22"/>
  <c r="AS77" i="22"/>
  <c r="AS78" i="22"/>
  <c r="AS79" i="22"/>
  <c r="AS80" i="22"/>
  <c r="AS81" i="22"/>
  <c r="AS82" i="22"/>
  <c r="AF5" i="22"/>
  <c r="AF6" i="22"/>
  <c r="AF7" i="22"/>
  <c r="AF8" i="22"/>
  <c r="AF9" i="22"/>
  <c r="AF10" i="22"/>
  <c r="AF11" i="22"/>
  <c r="AF12" i="22"/>
  <c r="AF13" i="22"/>
  <c r="AF14" i="22"/>
  <c r="AF15" i="22"/>
  <c r="AF16" i="22"/>
  <c r="AF17" i="22"/>
  <c r="AF18" i="22"/>
  <c r="AF19" i="22"/>
  <c r="AF20" i="22"/>
  <c r="AF21" i="22"/>
  <c r="AF22" i="22"/>
  <c r="AF23" i="22"/>
  <c r="AF24" i="22"/>
  <c r="AF25" i="22"/>
  <c r="AF26" i="22"/>
  <c r="AF27" i="22"/>
  <c r="AF28" i="22"/>
  <c r="AF29" i="22"/>
  <c r="AF30" i="22"/>
  <c r="AF31" i="22"/>
  <c r="AF32" i="22"/>
  <c r="AF33" i="22"/>
  <c r="AF34" i="22"/>
  <c r="AF35" i="22"/>
  <c r="AF36" i="22"/>
  <c r="AF37" i="22"/>
  <c r="AF38" i="22"/>
  <c r="AF39" i="22"/>
  <c r="AF40" i="22"/>
  <c r="AF41" i="22"/>
  <c r="AF42" i="22"/>
  <c r="AF43" i="22"/>
  <c r="AF44" i="22"/>
  <c r="AF45" i="22"/>
  <c r="AF46" i="22"/>
  <c r="AF47" i="22"/>
  <c r="AF48" i="22"/>
  <c r="AF49" i="22"/>
  <c r="AF50" i="22"/>
  <c r="AF51" i="22"/>
  <c r="AF52" i="22"/>
  <c r="AF53" i="22"/>
  <c r="AF54" i="22"/>
  <c r="AF55" i="22"/>
  <c r="AF56" i="22"/>
  <c r="AF57" i="22"/>
  <c r="AF58" i="22"/>
  <c r="AF59" i="22"/>
  <c r="AF60" i="22"/>
  <c r="AF61" i="22"/>
  <c r="AF62" i="22"/>
  <c r="AF63" i="22"/>
  <c r="AF64" i="22"/>
  <c r="AF65" i="22"/>
  <c r="AF66" i="22"/>
  <c r="AF67" i="22"/>
  <c r="AF68" i="22"/>
  <c r="AF69" i="22"/>
  <c r="AF70" i="22"/>
  <c r="AF71" i="22"/>
  <c r="AF72" i="22"/>
  <c r="AF73" i="22"/>
  <c r="AF74" i="22"/>
  <c r="AF75" i="22"/>
  <c r="AF76" i="22"/>
  <c r="AF77" i="22"/>
  <c r="AF78" i="22"/>
  <c r="AF79" i="22"/>
  <c r="AF80" i="22"/>
  <c r="AF81" i="22"/>
  <c r="AF82" i="22"/>
  <c r="R5" i="22"/>
  <c r="R6" i="22"/>
  <c r="R7" i="22"/>
  <c r="R8" i="22"/>
  <c r="R9" i="22"/>
  <c r="R10" i="22"/>
  <c r="R11" i="22"/>
  <c r="R12" i="22"/>
  <c r="R13" i="22"/>
  <c r="R14" i="22"/>
  <c r="R15" i="22"/>
  <c r="R16" i="22"/>
  <c r="R17" i="22"/>
  <c r="R18" i="22"/>
  <c r="R19" i="22"/>
  <c r="R20" i="22"/>
  <c r="R21" i="22"/>
  <c r="R22" i="22"/>
  <c r="R23" i="22"/>
  <c r="R24" i="22"/>
  <c r="R25" i="22"/>
  <c r="R26" i="22"/>
  <c r="R27" i="22"/>
  <c r="R28" i="22"/>
  <c r="R29" i="22"/>
  <c r="R30" i="22"/>
  <c r="R31" i="22"/>
  <c r="R32" i="22"/>
  <c r="R33" i="22"/>
  <c r="R34" i="22"/>
  <c r="R35" i="22"/>
  <c r="R36" i="22"/>
  <c r="R37" i="22"/>
  <c r="R38" i="22"/>
  <c r="R39" i="22"/>
  <c r="R40" i="22"/>
  <c r="R41" i="22"/>
  <c r="R42" i="22"/>
  <c r="R43" i="22"/>
  <c r="R44" i="22"/>
  <c r="R45" i="22"/>
  <c r="D5" i="22"/>
  <c r="D7" i="22"/>
  <c r="D8" i="22"/>
  <c r="D9" i="22"/>
  <c r="D10" i="22"/>
  <c r="D11" i="22"/>
  <c r="D12" i="22"/>
  <c r="D13" i="22"/>
  <c r="D14" i="22"/>
  <c r="D15" i="22"/>
  <c r="D16" i="22"/>
  <c r="D17" i="22"/>
  <c r="D18" i="22"/>
  <c r="D19" i="22"/>
  <c r="D20" i="22"/>
  <c r="D21" i="22"/>
  <c r="D22" i="22"/>
  <c r="D23" i="22"/>
  <c r="D24" i="22"/>
  <c r="D25" i="22"/>
  <c r="D26" i="22"/>
  <c r="D27" i="22"/>
  <c r="D28" i="22"/>
  <c r="D29" i="22"/>
  <c r="D30" i="22"/>
  <c r="D31" i="22"/>
  <c r="D32" i="22"/>
  <c r="D33" i="22"/>
  <c r="D34" i="22"/>
  <c r="D35" i="22"/>
  <c r="D36" i="22"/>
  <c r="D37" i="22"/>
  <c r="D38" i="22"/>
  <c r="D39" i="22"/>
  <c r="D40" i="22"/>
  <c r="D41" i="22"/>
  <c r="F3" i="21"/>
  <c r="F4" i="21"/>
  <c r="F5" i="21"/>
  <c r="F6" i="21"/>
  <c r="F7" i="21"/>
  <c r="F8" i="21"/>
  <c r="F9" i="21"/>
  <c r="F10"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7" i="21"/>
  <c r="F38" i="21"/>
  <c r="F39" i="21"/>
  <c r="F40" i="21"/>
  <c r="F41" i="21"/>
  <c r="F42" i="21"/>
  <c r="F43" i="21"/>
  <c r="F44" i="21"/>
  <c r="F45" i="21"/>
  <c r="F46" i="21"/>
  <c r="F47" i="21"/>
  <c r="F48" i="21"/>
  <c r="F49" i="21"/>
  <c r="F50" i="21"/>
  <c r="F51" i="21"/>
  <c r="F52" i="21"/>
  <c r="F53" i="21"/>
  <c r="F54" i="21"/>
  <c r="F55" i="21"/>
  <c r="F56" i="21"/>
  <c r="F57" i="21"/>
  <c r="F58" i="21"/>
  <c r="F59" i="21"/>
  <c r="F60" i="21"/>
  <c r="F61" i="21"/>
  <c r="F62" i="21"/>
  <c r="F63" i="21"/>
  <c r="F64" i="21"/>
  <c r="F65" i="21"/>
  <c r="F66" i="21"/>
  <c r="F67" i="21"/>
  <c r="F68" i="21"/>
  <c r="F69" i="21"/>
  <c r="F70" i="21"/>
  <c r="F71" i="21"/>
  <c r="F72" i="21"/>
  <c r="F73" i="21"/>
  <c r="F74" i="21"/>
  <c r="F75" i="21"/>
  <c r="F76" i="21"/>
  <c r="F77" i="21"/>
  <c r="F78" i="21"/>
  <c r="F79" i="21"/>
  <c r="F80" i="21"/>
  <c r="F81" i="21"/>
  <c r="F82" i="21"/>
  <c r="F83" i="21"/>
  <c r="F84" i="21"/>
  <c r="F85" i="21"/>
  <c r="F86" i="21"/>
  <c r="F87" i="21"/>
  <c r="F88" i="21"/>
  <c r="F89" i="21"/>
  <c r="F90" i="21"/>
  <c r="F91" i="21"/>
  <c r="F92" i="21"/>
  <c r="F93" i="21"/>
  <c r="F94" i="21"/>
  <c r="F95" i="21"/>
  <c r="F96" i="21"/>
  <c r="F97" i="21"/>
  <c r="F98" i="21"/>
  <c r="F99" i="21"/>
  <c r="F100" i="21"/>
  <c r="F101" i="21"/>
  <c r="F102" i="21"/>
  <c r="F103" i="21"/>
  <c r="F104" i="21"/>
  <c r="F105" i="21"/>
  <c r="F106" i="21"/>
  <c r="F107" i="21"/>
  <c r="F108" i="21"/>
  <c r="F109" i="21"/>
  <c r="F110" i="21"/>
  <c r="F111" i="21"/>
  <c r="F112" i="21"/>
  <c r="F113" i="21"/>
  <c r="F114" i="21"/>
  <c r="F115" i="21"/>
  <c r="F116" i="21"/>
  <c r="F117" i="21"/>
  <c r="F118" i="21"/>
  <c r="F119" i="21"/>
  <c r="F120" i="21"/>
  <c r="F121" i="21"/>
  <c r="F122" i="21"/>
  <c r="F123" i="21"/>
  <c r="F124" i="21"/>
  <c r="F125" i="21"/>
  <c r="F126" i="21"/>
  <c r="F127" i="21"/>
  <c r="F128" i="21"/>
  <c r="F129" i="21"/>
  <c r="F130" i="21"/>
  <c r="F131" i="21"/>
  <c r="F132" i="21"/>
  <c r="F133" i="21"/>
  <c r="F134" i="21"/>
  <c r="F135" i="21"/>
  <c r="F136" i="21"/>
  <c r="F137" i="21"/>
  <c r="F138" i="21"/>
  <c r="F139" i="21"/>
  <c r="F140" i="21"/>
  <c r="F141" i="21"/>
  <c r="F142" i="21"/>
  <c r="F143" i="21"/>
  <c r="F144" i="21"/>
  <c r="F145" i="21"/>
  <c r="F146" i="21"/>
  <c r="F147" i="21"/>
  <c r="F148" i="21"/>
  <c r="F149" i="21"/>
  <c r="F150" i="21"/>
  <c r="F151" i="21"/>
  <c r="F152" i="21"/>
  <c r="F153" i="21"/>
  <c r="F154" i="21"/>
  <c r="F155" i="21"/>
  <c r="F156" i="21"/>
  <c r="F157" i="21"/>
  <c r="F158" i="21"/>
  <c r="F159" i="21"/>
  <c r="F160" i="21"/>
  <c r="F161" i="21"/>
  <c r="F162" i="21"/>
  <c r="F163" i="21"/>
  <c r="F164" i="21"/>
  <c r="F165" i="21"/>
  <c r="F166" i="21"/>
  <c r="F167" i="21"/>
  <c r="F168" i="21"/>
  <c r="F169" i="21"/>
  <c r="F170" i="21"/>
  <c r="F171" i="21"/>
  <c r="F172" i="21"/>
  <c r="F173" i="21"/>
  <c r="F174" i="21"/>
  <c r="F175" i="21"/>
  <c r="F176" i="21"/>
  <c r="F177" i="21"/>
  <c r="F178" i="21"/>
  <c r="F179" i="21"/>
  <c r="F180" i="21"/>
  <c r="F181" i="21"/>
  <c r="F182" i="21"/>
  <c r="F183" i="21"/>
  <c r="F184" i="21"/>
  <c r="F185" i="21"/>
  <c r="F186" i="21"/>
  <c r="F187" i="21"/>
  <c r="F188" i="21"/>
  <c r="F189" i="21"/>
  <c r="F190" i="21"/>
  <c r="F191" i="21"/>
  <c r="F192" i="21"/>
  <c r="F193" i="21"/>
  <c r="F194" i="21"/>
  <c r="F195" i="21"/>
  <c r="F196" i="21"/>
  <c r="F197" i="21"/>
  <c r="F198" i="21"/>
  <c r="F199" i="21"/>
  <c r="F200" i="21"/>
  <c r="F201" i="21"/>
  <c r="F202" i="21"/>
  <c r="F203" i="21"/>
  <c r="F204" i="21"/>
  <c r="F205" i="21"/>
  <c r="F206" i="21"/>
  <c r="F207" i="21"/>
  <c r="F208" i="21"/>
  <c r="F209" i="21"/>
  <c r="F210" i="21"/>
  <c r="F211" i="21"/>
  <c r="F212" i="21"/>
  <c r="F213" i="21"/>
  <c r="F214" i="21"/>
  <c r="F215" i="21"/>
  <c r="F216" i="21"/>
  <c r="F217" i="21"/>
  <c r="F218" i="21"/>
  <c r="F219" i="21"/>
  <c r="F220" i="21"/>
  <c r="F221" i="21"/>
  <c r="F222" i="21"/>
  <c r="F223" i="21"/>
  <c r="F224" i="21"/>
  <c r="F225" i="21"/>
  <c r="F226" i="21"/>
  <c r="F227" i="21"/>
  <c r="F228" i="21"/>
  <c r="F229" i="21"/>
  <c r="F230" i="21"/>
  <c r="F231" i="21"/>
  <c r="F232" i="21"/>
  <c r="F233" i="21"/>
  <c r="F234" i="21"/>
  <c r="F235" i="21"/>
  <c r="F236" i="21"/>
  <c r="F237" i="21"/>
  <c r="F238" i="21"/>
  <c r="F239" i="21"/>
  <c r="F240" i="21"/>
  <c r="F241" i="21"/>
  <c r="F242" i="21"/>
  <c r="F243" i="21"/>
  <c r="F244" i="21"/>
  <c r="F245" i="21"/>
  <c r="F246" i="21"/>
  <c r="F247" i="21"/>
  <c r="F248" i="21"/>
  <c r="F249" i="21"/>
  <c r="F250" i="21"/>
  <c r="F251" i="21"/>
  <c r="F252" i="21"/>
  <c r="F253" i="21"/>
  <c r="F254" i="21"/>
  <c r="F255" i="21"/>
  <c r="F256" i="21"/>
  <c r="F257" i="21"/>
  <c r="F258" i="21"/>
  <c r="F259" i="21"/>
  <c r="F260" i="21"/>
  <c r="F261" i="21"/>
  <c r="F262" i="21"/>
  <c r="F263" i="21"/>
  <c r="F264" i="21"/>
  <c r="F265" i="21"/>
  <c r="F266" i="21"/>
  <c r="F267" i="21"/>
  <c r="F268" i="21"/>
  <c r="F271" i="21"/>
  <c r="F272" i="21"/>
  <c r="F273" i="21"/>
  <c r="F274" i="21"/>
  <c r="F275" i="21"/>
  <c r="F276" i="21"/>
  <c r="F277" i="21"/>
  <c r="F278" i="21"/>
  <c r="F279" i="21"/>
  <c r="F280" i="21"/>
  <c r="F281" i="21"/>
  <c r="F282" i="21"/>
  <c r="F283" i="21"/>
  <c r="F284" i="21"/>
  <c r="F285" i="21"/>
  <c r="F286" i="21"/>
  <c r="F287" i="21"/>
  <c r="F288" i="21"/>
  <c r="F289" i="21"/>
  <c r="F290" i="21"/>
  <c r="F291" i="21"/>
  <c r="F292" i="21"/>
  <c r="F293" i="21"/>
  <c r="F294" i="21"/>
  <c r="F295" i="21"/>
  <c r="F296" i="21"/>
  <c r="F297" i="21"/>
  <c r="F298" i="21"/>
  <c r="F299" i="21"/>
  <c r="F300" i="21"/>
  <c r="F269" i="21"/>
  <c r="F270" i="21"/>
  <c r="F301" i="21"/>
  <c r="F302" i="21"/>
  <c r="F303" i="21"/>
  <c r="F304" i="21"/>
  <c r="F305" i="21"/>
  <c r="F306" i="21"/>
  <c r="F307" i="21"/>
  <c r="F308" i="21"/>
  <c r="F309" i="21"/>
  <c r="F310" i="21"/>
  <c r="F311" i="21"/>
  <c r="F312" i="21"/>
  <c r="F313" i="21"/>
  <c r="F314" i="21"/>
  <c r="F315" i="21"/>
  <c r="F316" i="21"/>
  <c r="F317" i="21"/>
  <c r="F318" i="21"/>
  <c r="F319" i="21"/>
  <c r="F320" i="21"/>
  <c r="F321" i="21"/>
  <c r="F322" i="21"/>
  <c r="F323" i="21"/>
  <c r="F324" i="21"/>
  <c r="F325" i="21"/>
  <c r="F326" i="21"/>
  <c r="F327" i="21"/>
  <c r="F328" i="21"/>
  <c r="F329" i="21"/>
  <c r="F330" i="21"/>
  <c r="F331" i="21"/>
  <c r="F332" i="21"/>
  <c r="F333" i="21"/>
  <c r="F334" i="21"/>
  <c r="DW5" i="22"/>
  <c r="DW6" i="22"/>
  <c r="DW7" i="22"/>
  <c r="DW8" i="22"/>
  <c r="DW9" i="22"/>
  <c r="DW10" i="22"/>
  <c r="DW11" i="22"/>
  <c r="DW12" i="22"/>
  <c r="DW13" i="22"/>
  <c r="DW14" i="22"/>
  <c r="DW15" i="22"/>
  <c r="DW16" i="22"/>
  <c r="DW17" i="22"/>
  <c r="DW18" i="22"/>
  <c r="DW19" i="22"/>
  <c r="DW20" i="22"/>
  <c r="DW21" i="22"/>
  <c r="DI5" i="22"/>
  <c r="DI6" i="22"/>
  <c r="DI7" i="22"/>
  <c r="DI8" i="22"/>
  <c r="DI9" i="22"/>
  <c r="DI10" i="22"/>
  <c r="DI11" i="22"/>
  <c r="DI12" i="22"/>
  <c r="DI13" i="22"/>
  <c r="DI14" i="22"/>
  <c r="DI15" i="22"/>
  <c r="DI16" i="22"/>
  <c r="DI17" i="22"/>
  <c r="DI18" i="22"/>
  <c r="DI19" i="22"/>
  <c r="DI20" i="22"/>
  <c r="DI21" i="22"/>
  <c r="CU5" i="22"/>
  <c r="CU6" i="22"/>
  <c r="CU7" i="22"/>
  <c r="CU8" i="22"/>
  <c r="CU9" i="22"/>
  <c r="CU10" i="22"/>
  <c r="CU11" i="22"/>
  <c r="CU12" i="22"/>
  <c r="CU13" i="22"/>
  <c r="CU14" i="22"/>
  <c r="CU15" i="22"/>
  <c r="CU16" i="22"/>
  <c r="CU17" i="22"/>
  <c r="CU18" i="22"/>
  <c r="CU19" i="22"/>
  <c r="CU20" i="22"/>
  <c r="CU21" i="22"/>
  <c r="CU22" i="22"/>
  <c r="CU23" i="22"/>
  <c r="CU24" i="22"/>
  <c r="CU25" i="22"/>
  <c r="CU26" i="22"/>
  <c r="CU27" i="22"/>
  <c r="CU28" i="22"/>
  <c r="CU29" i="22"/>
  <c r="CU30" i="22"/>
  <c r="CU31" i="22"/>
  <c r="CU32" i="22"/>
  <c r="CU33" i="22"/>
  <c r="CU34" i="22"/>
  <c r="CU35" i="22"/>
  <c r="CU36" i="22"/>
  <c r="CU37" i="22"/>
  <c r="CU38" i="22"/>
  <c r="CU39" i="22"/>
  <c r="CU40" i="22"/>
  <c r="CU41" i="22"/>
  <c r="CU42" i="22"/>
  <c r="CU43" i="22"/>
  <c r="CU44" i="22"/>
  <c r="CU45" i="22"/>
  <c r="CU46" i="22"/>
  <c r="CU47" i="22"/>
  <c r="CU48" i="22"/>
  <c r="CU49" i="22"/>
  <c r="CU50" i="22"/>
  <c r="CG5" i="22"/>
  <c r="CG6" i="22"/>
  <c r="CG7" i="22"/>
  <c r="CG8" i="22"/>
  <c r="CG9" i="22"/>
  <c r="CG10" i="22"/>
  <c r="CG11" i="22"/>
  <c r="CG12" i="22"/>
  <c r="CG13" i="22"/>
  <c r="CG14" i="22"/>
  <c r="CG15" i="22"/>
  <c r="CG16" i="22"/>
  <c r="CG17" i="22"/>
  <c r="CG18" i="22"/>
  <c r="CG19" i="22"/>
  <c r="CG20" i="22"/>
  <c r="CG21" i="22"/>
  <c r="CG22" i="22"/>
  <c r="CG23" i="22"/>
  <c r="CG24" i="22"/>
  <c r="CG25" i="22"/>
  <c r="CG26" i="22"/>
  <c r="BS5" i="22"/>
  <c r="BS6" i="22"/>
  <c r="BS7" i="22"/>
  <c r="BS8" i="22"/>
  <c r="BE5" i="22"/>
  <c r="BE6" i="22"/>
  <c r="BE7" i="22"/>
  <c r="BE8" i="22"/>
  <c r="BE9" i="22"/>
  <c r="BE10" i="22"/>
  <c r="BE11" i="22"/>
  <c r="BE12" i="22"/>
  <c r="BE13" i="22"/>
  <c r="BE14" i="22"/>
  <c r="BE15" i="22"/>
  <c r="BE16" i="22"/>
  <c r="BE17" i="22"/>
  <c r="BE18" i="22"/>
  <c r="BE19" i="22"/>
  <c r="BE20" i="22"/>
  <c r="BE21" i="22"/>
  <c r="BE22" i="22"/>
  <c r="BE23" i="22"/>
  <c r="BE24" i="22"/>
  <c r="BE25" i="22"/>
  <c r="BE26" i="22"/>
  <c r="BE27" i="22"/>
  <c r="BE28" i="22"/>
  <c r="BE29" i="22"/>
  <c r="BE30" i="22"/>
  <c r="BE31" i="22"/>
  <c r="BE32" i="22"/>
  <c r="BE33" i="22"/>
  <c r="BE34" i="22"/>
  <c r="BE35" i="22"/>
  <c r="BE36" i="22"/>
  <c r="BE37" i="22"/>
  <c r="BE38" i="22"/>
  <c r="BE39" i="22"/>
  <c r="BE40" i="22"/>
  <c r="BE41" i="22"/>
  <c r="BE42" i="22"/>
  <c r="BE43" i="22"/>
  <c r="BE44" i="22"/>
  <c r="BE45" i="22"/>
  <c r="BE46" i="22"/>
  <c r="BE47" i="22"/>
  <c r="BE48" i="22"/>
  <c r="BE49" i="22"/>
  <c r="BE50" i="22"/>
  <c r="BE51" i="22"/>
  <c r="BE52" i="22"/>
  <c r="BE53" i="22"/>
  <c r="BE54" i="22"/>
  <c r="BE55" i="22"/>
  <c r="BE56" i="22"/>
  <c r="BE57" i="22"/>
  <c r="BE58" i="22"/>
  <c r="BE59" i="22"/>
  <c r="BE60" i="22"/>
  <c r="BE61" i="22"/>
  <c r="BE62" i="22"/>
  <c r="BE63" i="22"/>
  <c r="BE64" i="22"/>
  <c r="BE65" i="22"/>
  <c r="BE66" i="22"/>
  <c r="BE67" i="22"/>
  <c r="BE68" i="22"/>
  <c r="BE69" i="22"/>
  <c r="BE70" i="22"/>
  <c r="BE71" i="22"/>
  <c r="BE72" i="22"/>
  <c r="BE73" i="22"/>
  <c r="BE74" i="22"/>
  <c r="BE75" i="22"/>
  <c r="BE76" i="22"/>
  <c r="BE77" i="22"/>
  <c r="BE78" i="22"/>
  <c r="BE79" i="22"/>
  <c r="BE80" i="22"/>
  <c r="BE81" i="22"/>
  <c r="BE82" i="22"/>
  <c r="AQ5" i="22"/>
  <c r="AQ6" i="22"/>
  <c r="AQ7" i="22"/>
  <c r="AQ8" i="22"/>
  <c r="AQ9" i="22"/>
  <c r="AQ10" i="22"/>
  <c r="AQ11" i="22"/>
  <c r="AQ12" i="22"/>
  <c r="AQ13" i="22"/>
  <c r="AQ14" i="22"/>
  <c r="AQ15" i="22"/>
  <c r="AQ16" i="22"/>
  <c r="AQ17" i="22"/>
  <c r="AQ18" i="22"/>
  <c r="AQ19" i="22"/>
  <c r="AQ20" i="22"/>
  <c r="AQ21" i="22"/>
  <c r="AQ22" i="22"/>
  <c r="AQ23" i="22"/>
  <c r="AQ24" i="22"/>
  <c r="AQ25" i="22"/>
  <c r="AQ26" i="22"/>
  <c r="AQ27" i="22"/>
  <c r="AQ28" i="22"/>
  <c r="AQ29" i="22"/>
  <c r="AQ30" i="22"/>
  <c r="AQ31" i="22"/>
  <c r="AQ32" i="22"/>
  <c r="AQ33" i="22"/>
  <c r="AQ34" i="22"/>
  <c r="AQ35" i="22"/>
  <c r="AQ36" i="22"/>
  <c r="AQ37" i="22"/>
  <c r="AQ38" i="22"/>
  <c r="AQ39" i="22"/>
  <c r="AQ40" i="22"/>
  <c r="AQ41" i="22"/>
  <c r="AQ42" i="22"/>
  <c r="AQ43" i="22"/>
  <c r="AQ44" i="22"/>
  <c r="AQ45" i="22"/>
  <c r="AQ46" i="22"/>
  <c r="AQ47" i="22"/>
  <c r="AQ48" i="22"/>
  <c r="AQ49" i="22"/>
  <c r="AQ50" i="22"/>
  <c r="AQ51" i="22"/>
  <c r="AQ52" i="22"/>
  <c r="AQ53" i="22"/>
  <c r="AQ54" i="22"/>
  <c r="AQ55" i="22"/>
  <c r="AQ56" i="22"/>
  <c r="AQ57" i="22"/>
  <c r="AQ58" i="22"/>
  <c r="AQ59" i="22"/>
  <c r="AQ60" i="22"/>
  <c r="AQ61" i="22"/>
  <c r="AQ62" i="22"/>
  <c r="AQ63" i="22"/>
  <c r="AQ64" i="22"/>
  <c r="AQ65" i="22"/>
  <c r="AQ66" i="22"/>
  <c r="AQ67" i="22"/>
  <c r="AQ68" i="22"/>
  <c r="AQ69" i="22"/>
  <c r="AQ70" i="22"/>
  <c r="AQ71" i="22"/>
  <c r="AQ72" i="22"/>
  <c r="AQ73" i="22"/>
  <c r="AQ74" i="22"/>
  <c r="AQ75" i="22"/>
  <c r="AQ76" i="22"/>
  <c r="AQ77" i="22"/>
  <c r="AQ78" i="22"/>
  <c r="AQ79" i="22"/>
  <c r="AQ80" i="22"/>
  <c r="AQ81" i="22"/>
  <c r="AQ82" i="22"/>
  <c r="AD5" i="22"/>
  <c r="AD6" i="22"/>
  <c r="AD7" i="22"/>
  <c r="AD8" i="22"/>
  <c r="AD9" i="22"/>
  <c r="AD10" i="22"/>
  <c r="AD11" i="22"/>
  <c r="AD12" i="22"/>
  <c r="AD13" i="22"/>
  <c r="AD14" i="22"/>
  <c r="AD15" i="22"/>
  <c r="AD16" i="22"/>
  <c r="AD17" i="22"/>
  <c r="AD18" i="22"/>
  <c r="AD19" i="22"/>
  <c r="AD20" i="22"/>
  <c r="AD21" i="22"/>
  <c r="AD22" i="22"/>
  <c r="AD23" i="22"/>
  <c r="AD24" i="22"/>
  <c r="AD25" i="22"/>
  <c r="AD26" i="22"/>
  <c r="AD27" i="22"/>
  <c r="AD28" i="22"/>
  <c r="AD29" i="22"/>
  <c r="AD30" i="22"/>
  <c r="AD31" i="22"/>
  <c r="AD32" i="22"/>
  <c r="AD33" i="22"/>
  <c r="AD34" i="22"/>
  <c r="AD35" i="22"/>
  <c r="AD36" i="22"/>
  <c r="AD37" i="22"/>
  <c r="AD38" i="22"/>
  <c r="AD39" i="22"/>
  <c r="AD40" i="22"/>
  <c r="AD41" i="22"/>
  <c r="AD42" i="22"/>
  <c r="AD43" i="22"/>
  <c r="AD44" i="22"/>
  <c r="AD45" i="22"/>
  <c r="P5" i="22"/>
  <c r="P6" i="22"/>
  <c r="P7" i="22"/>
  <c r="P8" i="22"/>
  <c r="P9" i="22"/>
  <c r="P10" i="22"/>
  <c r="P11" i="22"/>
  <c r="P12" i="22"/>
  <c r="P13" i="22"/>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AV63" i="22" l="1"/>
  <c r="DN7" i="22"/>
  <c r="BX26" i="22"/>
  <c r="CL18" i="22"/>
  <c r="CZ18" i="22"/>
  <c r="DN16" i="22"/>
  <c r="BJ8" i="22"/>
  <c r="AI68" i="22"/>
  <c r="C27" i="23"/>
  <c r="C25" i="23"/>
  <c r="C26" i="23"/>
  <c r="C24" i="23"/>
  <c r="C29" i="23"/>
  <c r="C30" i="23"/>
  <c r="C28" i="23"/>
  <c r="C31" i="23"/>
  <c r="G30" i="22"/>
  <c r="C23" i="23" s="1"/>
  <c r="AV71" i="22"/>
  <c r="C14" i="23" l="1"/>
  <c r="B6" i="22"/>
  <c r="B50" i="22"/>
  <c r="B243" i="22"/>
  <c r="C6" i="23"/>
  <c r="C12" i="23"/>
  <c r="B23" i="22"/>
  <c r="C11" i="23"/>
  <c r="C9" i="23"/>
  <c r="B293" i="22"/>
  <c r="B133" i="22"/>
  <c r="B275" i="22"/>
  <c r="B19" i="22"/>
  <c r="B97" i="22"/>
  <c r="B65" i="22"/>
  <c r="B208" i="22"/>
  <c r="B112" i="22"/>
  <c r="B212" i="22"/>
  <c r="B70" i="22"/>
  <c r="B250" i="22"/>
  <c r="B215" i="22"/>
  <c r="B137" i="22"/>
  <c r="B312" i="22"/>
  <c r="B56" i="22"/>
  <c r="B117" i="22"/>
  <c r="B259" i="22"/>
  <c r="B162" i="22"/>
  <c r="B337" i="22"/>
  <c r="B81" i="22"/>
  <c r="B192" i="22"/>
  <c r="B290" i="22"/>
  <c r="B79" i="22"/>
  <c r="B238" i="22"/>
  <c r="B166" i="22"/>
  <c r="B148" i="22"/>
  <c r="B188" i="22"/>
  <c r="B308" i="22"/>
  <c r="B219" i="22"/>
  <c r="B54" i="22"/>
  <c r="B234" i="22"/>
  <c r="B230" i="22"/>
  <c r="B121" i="22"/>
  <c r="B296" i="22"/>
  <c r="B40" i="22"/>
  <c r="B280" i="22"/>
  <c r="B305" i="22"/>
  <c r="B160" i="22"/>
  <c r="B303" i="22"/>
  <c r="B47" i="22"/>
  <c r="B206" i="22"/>
  <c r="B333" i="22"/>
  <c r="B242" i="22"/>
  <c r="B156" i="22"/>
  <c r="B132" i="22"/>
  <c r="B187" i="22"/>
  <c r="B180" i="22"/>
  <c r="B202" i="22"/>
  <c r="B100" i="22"/>
  <c r="B89" i="22"/>
  <c r="B264" i="22"/>
  <c r="B8" i="22"/>
  <c r="B235" i="22"/>
  <c r="B176" i="22"/>
  <c r="B218" i="22"/>
  <c r="B24" i="22"/>
  <c r="B85" i="22"/>
  <c r="B49" i="22"/>
  <c r="B325" i="22"/>
  <c r="B69" i="22"/>
  <c r="B211" i="22"/>
  <c r="B18" i="22"/>
  <c r="B289" i="22"/>
  <c r="B33" i="22"/>
  <c r="B144" i="22"/>
  <c r="B287" i="22"/>
  <c r="B31" i="22"/>
  <c r="B190" i="22"/>
  <c r="B221" i="22"/>
  <c r="B130" i="22"/>
  <c r="B140" i="22"/>
  <c r="B20" i="22"/>
  <c r="B171" i="22"/>
  <c r="B52" i="22"/>
  <c r="B186" i="22"/>
  <c r="B258" i="22"/>
  <c r="B73" i="22"/>
  <c r="B248" i="22"/>
  <c r="B199" i="22"/>
  <c r="B63" i="22"/>
  <c r="B105" i="22"/>
  <c r="B227" i="22"/>
  <c r="B34" i="22"/>
  <c r="B309" i="22"/>
  <c r="B53" i="22"/>
  <c r="B195" i="22"/>
  <c r="B311" i="22"/>
  <c r="B273" i="22"/>
  <c r="B17" i="22"/>
  <c r="B128" i="22"/>
  <c r="B271" i="22"/>
  <c r="B15" i="22"/>
  <c r="B174" i="22"/>
  <c r="B157" i="22"/>
  <c r="B301" i="22"/>
  <c r="B124" i="22"/>
  <c r="B210" i="22"/>
  <c r="B155" i="22"/>
  <c r="B274" i="22"/>
  <c r="B170" i="22"/>
  <c r="B313" i="22"/>
  <c r="B57" i="22"/>
  <c r="B232" i="22"/>
  <c r="B183" i="22"/>
  <c r="B327" i="22"/>
  <c r="B255" i="22"/>
  <c r="B231" i="22"/>
  <c r="B158" i="22"/>
  <c r="B141" i="22"/>
  <c r="B253" i="22"/>
  <c r="B108" i="22"/>
  <c r="B335" i="22"/>
  <c r="B139" i="22"/>
  <c r="B178" i="22"/>
  <c r="B154" i="22"/>
  <c r="B297" i="22"/>
  <c r="B41" i="22"/>
  <c r="B216" i="22"/>
  <c r="B167" i="22"/>
  <c r="B68" i="22"/>
  <c r="B21" i="22"/>
  <c r="B214" i="22"/>
  <c r="B142" i="22"/>
  <c r="B125" i="22"/>
  <c r="B205" i="22"/>
  <c r="B92" i="22"/>
  <c r="B317" i="22"/>
  <c r="B123" i="22"/>
  <c r="B334" i="22"/>
  <c r="B138" i="22"/>
  <c r="B281" i="22"/>
  <c r="B25" i="22"/>
  <c r="B200" i="22"/>
  <c r="B151" i="22"/>
  <c r="B203" i="22"/>
  <c r="B179" i="22"/>
  <c r="B163" i="22"/>
  <c r="B96" i="22"/>
  <c r="B239" i="22"/>
  <c r="B261" i="22"/>
  <c r="B247" i="22"/>
  <c r="B147" i="22"/>
  <c r="B102" i="22"/>
  <c r="B225" i="22"/>
  <c r="B336" i="22"/>
  <c r="B80" i="22"/>
  <c r="B223" i="22"/>
  <c r="B38" i="22"/>
  <c r="B126" i="22"/>
  <c r="B109" i="22"/>
  <c r="B332" i="22"/>
  <c r="B76" i="22"/>
  <c r="B269" i="22"/>
  <c r="B107" i="22"/>
  <c r="B285" i="22"/>
  <c r="B122" i="22"/>
  <c r="B265" i="22"/>
  <c r="B9" i="22"/>
  <c r="B184" i="22"/>
  <c r="B135" i="22"/>
  <c r="B226" i="22"/>
  <c r="B245" i="22"/>
  <c r="B326" i="22"/>
  <c r="B131" i="22"/>
  <c r="B260" i="22"/>
  <c r="B209" i="22"/>
  <c r="B320" i="22"/>
  <c r="B64" i="22"/>
  <c r="B207" i="22"/>
  <c r="B164" i="22"/>
  <c r="B110" i="22"/>
  <c r="B93" i="22"/>
  <c r="B316" i="22"/>
  <c r="B60" i="22"/>
  <c r="B189" i="22"/>
  <c r="B91" i="22"/>
  <c r="B237" i="22"/>
  <c r="B106" i="22"/>
  <c r="B249" i="22"/>
  <c r="B279" i="22"/>
  <c r="B168" i="22"/>
  <c r="B119" i="22"/>
  <c r="B101" i="22"/>
  <c r="B276" i="22"/>
  <c r="B310" i="22"/>
  <c r="B198" i="22"/>
  <c r="B229" i="22"/>
  <c r="B182" i="22"/>
  <c r="B115" i="22"/>
  <c r="B116" i="22"/>
  <c r="B193" i="22"/>
  <c r="B304" i="22"/>
  <c r="B48" i="22"/>
  <c r="B191" i="22"/>
  <c r="B322" i="22"/>
  <c r="B94" i="22"/>
  <c r="B77" i="22"/>
  <c r="B300" i="22"/>
  <c r="B44" i="22"/>
  <c r="B331" i="22"/>
  <c r="B75" i="22"/>
  <c r="B173" i="22"/>
  <c r="B90" i="22"/>
  <c r="B233" i="22"/>
  <c r="B246" i="22"/>
  <c r="B152" i="22"/>
  <c r="B103" i="22"/>
  <c r="B134" i="22"/>
  <c r="B319" i="22"/>
  <c r="B22" i="22"/>
  <c r="B257" i="22"/>
  <c r="B213" i="22"/>
  <c r="B292" i="22"/>
  <c r="B99" i="22"/>
  <c r="B7" i="22"/>
  <c r="B177" i="22"/>
  <c r="B288" i="22"/>
  <c r="B32" i="22"/>
  <c r="B175" i="22"/>
  <c r="B146" i="22"/>
  <c r="B78" i="22"/>
  <c r="B61" i="22"/>
  <c r="B284" i="22"/>
  <c r="B28" i="22"/>
  <c r="B315" i="22"/>
  <c r="B59" i="22"/>
  <c r="B330" i="22"/>
  <c r="B74" i="22"/>
  <c r="B217" i="22"/>
  <c r="B86" i="22"/>
  <c r="B136" i="22"/>
  <c r="B87" i="22"/>
  <c r="B244" i="22"/>
  <c r="B321" i="22"/>
  <c r="B228" i="22"/>
  <c r="B37" i="22"/>
  <c r="B197" i="22"/>
  <c r="B83" i="22"/>
  <c r="B194" i="22"/>
  <c r="B161" i="22"/>
  <c r="B272" i="22"/>
  <c r="B16" i="22"/>
  <c r="B159" i="22"/>
  <c r="B318" i="22"/>
  <c r="B62" i="22"/>
  <c r="B45" i="22"/>
  <c r="B268" i="22"/>
  <c r="B12" i="22"/>
  <c r="B299" i="22"/>
  <c r="B43" i="22"/>
  <c r="B314" i="22"/>
  <c r="B58" i="22"/>
  <c r="B201" i="22"/>
  <c r="B196" i="22"/>
  <c r="B120" i="22"/>
  <c r="B71" i="22"/>
  <c r="B204" i="22"/>
  <c r="B222" i="22"/>
  <c r="B84" i="22"/>
  <c r="B241" i="22"/>
  <c r="B181" i="22"/>
  <c r="B323" i="22"/>
  <c r="B67" i="22"/>
  <c r="B114" i="22"/>
  <c r="B145" i="22"/>
  <c r="B256" i="22"/>
  <c r="B295" i="22"/>
  <c r="B143" i="22"/>
  <c r="B302" i="22"/>
  <c r="B46" i="22"/>
  <c r="B29" i="22"/>
  <c r="B252" i="22"/>
  <c r="B263" i="22"/>
  <c r="B283" i="22"/>
  <c r="B27" i="22"/>
  <c r="B298" i="22"/>
  <c r="B42" i="22"/>
  <c r="B185" i="22"/>
  <c r="B306" i="22"/>
  <c r="B104" i="22"/>
  <c r="B55" i="22"/>
  <c r="B254" i="22"/>
  <c r="B82" i="22"/>
  <c r="B172" i="22"/>
  <c r="B277" i="22"/>
  <c r="B165" i="22"/>
  <c r="B307" i="22"/>
  <c r="B51" i="22"/>
  <c r="B98" i="22"/>
  <c r="B129" i="22"/>
  <c r="B240" i="22"/>
  <c r="B262" i="22"/>
  <c r="B127" i="22"/>
  <c r="B286" i="22"/>
  <c r="B30" i="22"/>
  <c r="B13" i="22"/>
  <c r="B236" i="22"/>
  <c r="B294" i="22"/>
  <c r="B267" i="22"/>
  <c r="B11" i="22"/>
  <c r="B282" i="22"/>
  <c r="B26" i="22"/>
  <c r="B169" i="22"/>
  <c r="B329" i="22"/>
  <c r="B88" i="22"/>
  <c r="B39" i="22"/>
  <c r="B95" i="22"/>
  <c r="B36" i="22"/>
  <c r="B149" i="22"/>
  <c r="B291" i="22"/>
  <c r="B35" i="22"/>
  <c r="B66" i="22"/>
  <c r="B113" i="22"/>
  <c r="B224" i="22"/>
  <c r="B118" i="22"/>
  <c r="B111" i="22"/>
  <c r="B270" i="22"/>
  <c r="B14" i="22"/>
  <c r="B324" i="22"/>
  <c r="B220" i="22"/>
  <c r="B150" i="22"/>
  <c r="B251" i="22"/>
  <c r="B278" i="22"/>
  <c r="B266" i="22"/>
  <c r="B10" i="22"/>
  <c r="B153" i="22"/>
  <c r="B328" i="22"/>
  <c r="B72" i="22"/>
  <c r="C8" i="23"/>
  <c r="C7" i="23"/>
  <c r="C10" i="23"/>
  <c r="C13" i="2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<sst xmlns="http://schemas.openxmlformats.org/spreadsheetml/2006/main" count="7977" uniqueCount="799">
  <si>
    <t>10th ICD Diagnosis Code</t>
  </si>
  <si>
    <t>5th ICD Diagnosis Code</t>
  </si>
  <si>
    <t>6th ICD Diagnosis Code</t>
  </si>
  <si>
    <t>7th ICD Diagnosis Code</t>
  </si>
  <si>
    <t>8th ICD Diagnosis Code</t>
  </si>
  <si>
    <t>9th ICD Diagnosis Code</t>
  </si>
  <si>
    <t>CCHG Grouping</t>
  </si>
  <si>
    <t>CCHG Label</t>
  </si>
  <si>
    <t>Claim ID</t>
  </si>
  <si>
    <t>Claim Status</t>
  </si>
  <si>
    <t>Place of Service</t>
  </si>
  <si>
    <t>ACO Rating Area</t>
  </si>
  <si>
    <t>Health Planning District</t>
  </si>
  <si>
    <t>Health Planning Region</t>
  </si>
  <si>
    <t>Insurance Type</t>
  </si>
  <si>
    <t>Medical and RX Eligibility</t>
  </si>
  <si>
    <t>Parent Payer Code</t>
  </si>
  <si>
    <t>Admit Day of Week</t>
  </si>
  <si>
    <t>Admit Month of Year</t>
  </si>
  <si>
    <t>Admit Quarter of Year</t>
  </si>
  <si>
    <t>Discharge Day of Week</t>
  </si>
  <si>
    <t>Discharge Month of Year</t>
  </si>
  <si>
    <t>Discharge Quarter of Year</t>
  </si>
  <si>
    <t>Incurred Day of Week</t>
  </si>
  <si>
    <t>Incurred Month of Year</t>
  </si>
  <si>
    <t>Incurred Quarter of Year</t>
  </si>
  <si>
    <t>Paid Day of Week</t>
  </si>
  <si>
    <t>Paid Month of Year</t>
  </si>
  <si>
    <t>Paid Quarter of Year</t>
  </si>
  <si>
    <t>2nd ICD Diagnosis Code</t>
  </si>
  <si>
    <t>2nd ICD Rollup</t>
  </si>
  <si>
    <t>3rd ICD Diagnosis Code</t>
  </si>
  <si>
    <t>3rd ICD Rollup</t>
  </si>
  <si>
    <t>4th ICD Diagnosis Code</t>
  </si>
  <si>
    <t>4th ICD Rollup</t>
  </si>
  <si>
    <t>Hierarchical view of the ICD Diagnosis Agency for Healthcare Research and Quality (AHRQ) Clinical Classification Software (CCS).</t>
  </si>
  <si>
    <t>Discharge Status</t>
  </si>
  <si>
    <t>Discharge Status Code</t>
  </si>
  <si>
    <t>DRG Code</t>
  </si>
  <si>
    <t>DRG Desc</t>
  </si>
  <si>
    <t>DRG Type</t>
  </si>
  <si>
    <t>MDC Desc</t>
  </si>
  <si>
    <t>EBM</t>
  </si>
  <si>
    <t>EBM Category</t>
  </si>
  <si>
    <t>EBM Denominator</t>
  </si>
  <si>
    <t>EBM Numerator</t>
  </si>
  <si>
    <t>Total EBM Denominator</t>
  </si>
  <si>
    <t>Total EBM Numerator</t>
  </si>
  <si>
    <t>Total EBM Rate</t>
  </si>
  <si>
    <t>HCG Detail</t>
  </si>
  <si>
    <t>HCG Line</t>
  </si>
  <si>
    <t>HCG Setting</t>
  </si>
  <si>
    <t>Person Key</t>
  </si>
  <si>
    <t>Member Race</t>
  </si>
  <si>
    <t>Total Medical Member Months</t>
  </si>
  <si>
    <t>Total RX Member Months</t>
  </si>
  <si>
    <t>Payer LOB</t>
  </si>
  <si>
    <t>Payer Type</t>
  </si>
  <si>
    <t>Prescription Drug</t>
  </si>
  <si>
    <t>Brand Status</t>
  </si>
  <si>
    <t>Dosage Form</t>
  </si>
  <si>
    <t>Drug Name</t>
  </si>
  <si>
    <t>GPI</t>
  </si>
  <si>
    <t>Manufacturer</t>
  </si>
  <si>
    <t>OTC</t>
  </si>
  <si>
    <t>Primary Substitution Brand Status</t>
  </si>
  <si>
    <t>Primary Substitution Drug Name</t>
  </si>
  <si>
    <t>Primary Substitution Flag</t>
  </si>
  <si>
    <t>Primary Substitution Manufacturer</t>
  </si>
  <si>
    <t>Primary Substitution Type</t>
  </si>
  <si>
    <t>Strength</t>
  </si>
  <si>
    <t>Procedure Code</t>
  </si>
  <si>
    <t>Procedure Family 1</t>
  </si>
  <si>
    <t>Procedure Family 2</t>
  </si>
  <si>
    <t>Procedure Family 3</t>
  </si>
  <si>
    <t>CPT Mod 1 Code</t>
  </si>
  <si>
    <t>CPT Mod 1 Desc</t>
  </si>
  <si>
    <t>CPT Mod 2 Code</t>
  </si>
  <si>
    <t>CPT Mod 2 Desc</t>
  </si>
  <si>
    <t>2nd ICD Procedure Code</t>
  </si>
  <si>
    <t>3rd ICD Procedure Code</t>
  </si>
  <si>
    <t>4th ICD Procedure Code</t>
  </si>
  <si>
    <t>Billing Provider County</t>
  </si>
  <si>
    <t>Billing Provider Name</t>
  </si>
  <si>
    <t>Billing Provider NPI</t>
  </si>
  <si>
    <t>Billing Provider State</t>
  </si>
  <si>
    <t>Billing Provider TIN</t>
  </si>
  <si>
    <t>Episode Managing Provider County</t>
  </si>
  <si>
    <t>Episode Managing Provider Name</t>
  </si>
  <si>
    <t>Episode Managing Provider NPI</t>
  </si>
  <si>
    <t>Episode Managing Provider State</t>
  </si>
  <si>
    <t>Episode Managing Provider TIN</t>
  </si>
  <si>
    <t>Episode Primary Provider County</t>
  </si>
  <si>
    <t>Episode Primary Provider Name</t>
  </si>
  <si>
    <t>Episode Primary Provider NPI</t>
  </si>
  <si>
    <t>Episode Primary Provider State</t>
  </si>
  <si>
    <t>Episode Primary Provider TIN</t>
  </si>
  <si>
    <t>Service Provider County</t>
  </si>
  <si>
    <t>Service Provider Name</t>
  </si>
  <si>
    <t>Service Provider NPI</t>
  </si>
  <si>
    <t>Service Provider State</t>
  </si>
  <si>
    <t>Service Provider TIN</t>
  </si>
  <si>
    <t>Revenue Code</t>
  </si>
  <si>
    <t>RX Days Supply</t>
  </si>
  <si>
    <t>Total Admits</t>
  </si>
  <si>
    <t>Total RVUs</t>
  </si>
  <si>
    <t>Total RX Days Supply</t>
  </si>
  <si>
    <t>Total RX Paid</t>
  </si>
  <si>
    <t>Total Utilization</t>
  </si>
  <si>
    <t>Bill Type ID</t>
  </si>
  <si>
    <t>Facility Type</t>
  </si>
  <si>
    <t>Discharge Hour</t>
  </si>
  <si>
    <t>Field Description</t>
  </si>
  <si>
    <t>Dates</t>
  </si>
  <si>
    <t>Diagnosis</t>
  </si>
  <si>
    <t>Risk Adjustment</t>
  </si>
  <si>
    <t>Provider Information</t>
  </si>
  <si>
    <t>Service Identifiers</t>
  </si>
  <si>
    <t>Evidence Based Measures</t>
  </si>
  <si>
    <t>Patient Information</t>
  </si>
  <si>
    <t>Other Claim Elements</t>
  </si>
  <si>
    <t>Insurance Coverage Information</t>
  </si>
  <si>
    <t xml:space="preserve">Episodes of Care  </t>
  </si>
  <si>
    <t>Metrics</t>
  </si>
  <si>
    <t>Field Name</t>
  </si>
  <si>
    <t>The date that the patient left the facility. This date may be NULL for patients that have not been discharged yet.</t>
  </si>
  <si>
    <t>The month of the year that the patient left the facility. This date may be NULL for patients that have not been discharged yet.</t>
  </si>
  <si>
    <t>The quarter that the patient left the facility. This date may be NULL for patients that have not been discharged yet.</t>
  </si>
  <si>
    <t>The quarter of the year that the patient left the facility. This date may be NULL for patients that have not been discharged yet.</t>
  </si>
  <si>
    <t>The year that the patient left the facility. This date may be NULL for patients that have not been discharged yet.</t>
  </si>
  <si>
    <t>The year and the month that the patient left the facility. This date may be NULL for patients that have not been discharged yet.</t>
  </si>
  <si>
    <t>Episode Max Month</t>
  </si>
  <si>
    <t>The month of the maximum (latest) month associated with an episode of care.</t>
  </si>
  <si>
    <t>Episode Max Month of Year</t>
  </si>
  <si>
    <t>Episode Max Quarter of Year</t>
  </si>
  <si>
    <t>The year of the maximum (latest) month associated with an episode of care.</t>
  </si>
  <si>
    <t>The quarter of year of the maximum (latest) month associated with an episode of care.</t>
  </si>
  <si>
    <t>The quarter of the maximum (latest) month associated with an episode of care.</t>
  </si>
  <si>
    <t>The month of year of the maximum (latest) month associated with an episode of care.</t>
  </si>
  <si>
    <t>Episode Date</t>
  </si>
  <si>
    <t>The year and month of the maximum (latest) month associated with an episode of care.</t>
  </si>
  <si>
    <t>The month of the year spelled out (e.g., January, February, etc.) when a service was performed.</t>
  </si>
  <si>
    <t>The month and year (YYYYMM; e.g., 201101 is January 2011) when a service was performed.</t>
  </si>
  <si>
    <t>The date that the claim line is considered paid by the plan for general ledger purposes. The presence of the paid date does not necessarily indicate that the claim has been paid, but rather that the claim has been processed and may have been denied. If this date is NULL, the row represents an Incurred But Not Reported (IBNR) complete trends row and not an actual claim line item.</t>
  </si>
  <si>
    <t>The month and year (YYYYMM; e.g., 201101 is January 2011) when a claim was paid.</t>
  </si>
  <si>
    <t>The year that the claim line is considered paid by the plan for general ledger purposes. The presence of the paid date does not necessarily indicate that the claim has been paid, but rather that the claim has been processed and may have been denied. If this date is NULL, the row represents an Incurred But Not Reported (IBNR) complete trends row and not an actual claim line item.</t>
  </si>
  <si>
    <t>The quarter (e.g., Q1 2014, Q2 2014, etc.) when a claim was paid.</t>
  </si>
  <si>
    <t>The quarter of the year (e.g., Q1, Q2, etc.) when a claim was paid.</t>
  </si>
  <si>
    <t>The day of the week spelled out (e.g., Monday, Tuesday, etc.) when a claim was paid.</t>
  </si>
  <si>
    <t>The month of the year spelled out (e.g., January, February, etc.) when a claim was paid.</t>
  </si>
  <si>
    <t>Primary ICD Diagnosis Code</t>
  </si>
  <si>
    <t>The main or principal diagnosis ICD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95909 = FACE &amp; NECK INJURY, 78652 = PAINFUL RESPIRATION, or 8489 = SPRAIN NOS, etc.).</t>
  </si>
  <si>
    <t>2nd ICD Diagnosis Desc</t>
  </si>
  <si>
    <t>A high level grouping of the 2nd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</si>
  <si>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3rd ICD Diagnosis Desc</t>
  </si>
  <si>
    <t>A high level grouping of the 3rd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</si>
  <si>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4th ICD Diagnosis Desc</t>
  </si>
  <si>
    <t>A written description for the 4th ICD Diagnosis Code (e.g., FACE &amp; NECK INJURY, PAINFUL RESPIRATION, SPRAIN NOS, etc.).</t>
  </si>
  <si>
    <t>A written description for the 3rd ICD Diagnosis Code (e.g., FACE &amp; NECK INJURY, PAINFUL RESPIRATION, SPRAIN NOS, etc.).</t>
  </si>
  <si>
    <t>A written description for the 2nd ICD Diagnosis Code (e.g., FACE &amp; NECK INJURY, PAINFUL RESPIRATION, SPRAIN NOS, etc.).</t>
  </si>
  <si>
    <t>A written description for the 10th ICD Diagnosis Code (e.g., FACE &amp; NECK INJURY, PAINFUL RESPIRATION, SPRAIN NOS, etc.).</t>
  </si>
  <si>
    <t>A high level grouping of the 4th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</si>
  <si>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written description for the 5th ICD Diagnosis Code (e.g., FACE &amp; NECK INJURY, PAINFUL RESPIRATION, SPRAIN NOS, etc.).</t>
  </si>
  <si>
    <t>5th ICD Diagnosis Desc</t>
  </si>
  <si>
    <t>6th ICD Diagnosis Desc</t>
  </si>
  <si>
    <t>A written description for the 6th ICD Diagnosis Code (e.g., FACE &amp; NECK INJURY, PAINFUL RESPIRATION, SPRAIN NOS, etc.).</t>
  </si>
  <si>
    <t>A written description for the 7th ICD Diagnosis Code (e.g., FACE &amp; NECK INJURY, PAINFUL RESPIRATION, SPRAIN NOS, etc.).</t>
  </si>
  <si>
    <t>7th ICD Diagnosis Desc</t>
  </si>
  <si>
    <t>8th ICD Diagnosis Desc</t>
  </si>
  <si>
    <t>A written description for the 8th ICD Diagnosis Code (e.g., FACE &amp; NECK INJURY, PAINFUL RESPIRATION, SPRAIN NOS, etc.).</t>
  </si>
  <si>
    <t>9th ICD Diagnosis Desc</t>
  </si>
  <si>
    <t>A written description for the 9th ICD Diagnosis Code (e.g., FACE &amp; NECK INJURY, PAINFUL RESPIRATION, SPRAIN NOS, etc.).</t>
  </si>
  <si>
    <t>5th ICD Rollup</t>
  </si>
  <si>
    <t>6th ICD Rollup</t>
  </si>
  <si>
    <t>7th ICD Rollup</t>
  </si>
  <si>
    <t>8th ICD Rollup</t>
  </si>
  <si>
    <t>9th ICD Rollup</t>
  </si>
  <si>
    <t>10th ICD Rollup</t>
  </si>
  <si>
    <t>A high level grouping of the 5th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</si>
  <si>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high level grouping of the 6th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</si>
  <si>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high level grouping of the 7th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</si>
  <si>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high level grouping of the 8th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</si>
  <si>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high level grouping of the 9th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</si>
  <si>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A high level grouping of the 10th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</si>
  <si>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Primary ICD Diagnosis Desc</t>
  </si>
  <si>
    <t>A written description for the Primary ICD Diagnosis Code (e.g., FACE &amp; NECK INJURY, PAINFUL RESPIRATION, SPRAIN NOS, etc.).</t>
  </si>
  <si>
    <t>A high level grouping of the Primary ICD Diagnosis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Intestinal infection, Bacterial infection; unspecified site, or Encephalitis (except that caused by tuberculosis or sexually transmitted disease), etc.).</t>
  </si>
  <si>
    <t>Primary ICD Rollup</t>
  </si>
  <si>
    <t>Primary ICD Procedure Code</t>
  </si>
  <si>
    <t>Primary ICD Procedure Desc</t>
  </si>
  <si>
    <t>2nd ICD Procedure Desc</t>
  </si>
  <si>
    <t>3rd ICD Procedure Desc</t>
  </si>
  <si>
    <t>4th ICD Procedure Desc</t>
  </si>
  <si>
    <t>A written description for the Primary ICD Procedure Code (e.g., FACE &amp; NECK INJURY, PAINFUL RESPIRATION, SPRAIN NOS, etc.).</t>
  </si>
  <si>
    <t>The main or principal surgery/procedure ICD code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</si>
  <si>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A secondary diagnosis ICD code (9th)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</si>
  <si>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(8th)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</si>
  <si>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(7th)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</si>
  <si>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(6th)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</si>
  <si>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(5th)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</si>
  <si>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(4th)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</si>
  <si>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(3rd)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</si>
  <si>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(2nd)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</si>
  <si>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diagnosis ICD code (10th) associated with the service. ICD is the International Statistical Classification of Diseases and Related Health Problems that classifies diseases and a wide variety of signs, symptoms, abnormal findings, complaints, social circumstances, and external causes of injury disease (e.g., 95909 = FACE &amp; NECK INJURY, 78652 = PAINFUL RESPIRATION, 8489 = SPRAIN NOS, etc.).</t>
  </si>
  <si>
    <t>A secondary surgery/procedure ICD code (2nd)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</si>
  <si>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A secondary surgery/procedure ICD code (3rd)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</si>
  <si>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A secondary surgery/procedure ICD code (4th)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</si>
  <si>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A written description for the 2nd ICD Procedure Code (e.g., FACE &amp; NECK INJURY, PAINFUL RESPIRATION, SPRAIN NOS, etc.).</t>
  </si>
  <si>
    <t>A written description for the 3rd ICD Procedure Code (e.g., FACE &amp; NECK INJURY, PAINFUL RESPIRATION, SPRAIN NOS, etc.).</t>
  </si>
  <si>
    <t>A written description for the 4th ICD Procedure Code (e.g., FACE &amp; NECK INJURY, PAINFUL RESPIRATION, SPRAIN NOS, etc.).</t>
  </si>
  <si>
    <t>10th ICD Diagnosis Desc</t>
  </si>
  <si>
    <t>5th ICD Procedure Code</t>
  </si>
  <si>
    <t>5th ICD Procedure Desc</t>
  </si>
  <si>
    <t>A secondary surgery/procedure ICD code (5th)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</si>
  <si>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A written description for the 5th ICD Procedure Code (e.g., FACE &amp; NECK INJURY, PAINFUL RESPIRATION, SPRAIN NOS, etc.).</t>
  </si>
  <si>
    <t>6th ICD Procedure Code</t>
  </si>
  <si>
    <t>A secondary surgery/procedure ICD code (6th)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</si>
  <si>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6th ICD Procedure Desc</t>
  </si>
  <si>
    <t>A written description for the 6th ICD Procedure Code (e.g., FACE &amp; NECK INJURY, PAINFUL RESPIRATION, SPRAIN NOS, etc.).</t>
  </si>
  <si>
    <t>7th ICD Procedure Code</t>
  </si>
  <si>
    <t>A secondary surgery/procedure ICD code (7th)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</si>
  <si>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7th ICD Procedure Desc</t>
  </si>
  <si>
    <t>A written description for the 7th ICD Procedure Code (e.g., FACE &amp; NECK INJURY, PAINFUL RESPIRATION, SPRAIN NOS, etc.).</t>
  </si>
  <si>
    <t>8th ICD Procedure Code</t>
  </si>
  <si>
    <t>A secondary surgery/procedure ICD code (8th)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</si>
  <si>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8th ICD Procedure Desc</t>
  </si>
  <si>
    <t>A written description for the 8th ICD Procedure Code (e.g., FACE &amp; NECK INJURY, PAINFUL RESPIRATION, SPRAIN NOS, etc.).</t>
  </si>
  <si>
    <t>9th ICD Procedure Code</t>
  </si>
  <si>
    <t>A secondary surgery/procedure ICD code (9th)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</si>
  <si>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9th ICD Procedure Desc</t>
  </si>
  <si>
    <t>A written description for the 9th ICD Procedure Code (e.g., FACE &amp; NECK INJURY, PAINFUL RESPIRATION, SPRAIN NOS, etc.).</t>
  </si>
  <si>
    <t>10th ICD Procedure Code</t>
  </si>
  <si>
    <t>A secondary surgery/procedure ICD code (10th) associated with the service. ICD is the International Statistical Classification of Diseases and Related Health Problems that classifies diseases and a wide variety of signs, symptoms, abnormal findings, complaints, social circumstances, and external causes of injury or disease (e.g., 0331 = SPINAL TAP, 9921 = INJECT ANTIBIOTIC, 9396 = OXYGEN ENRICHMENT NEC, etc.).</t>
  </si>
  <si>
    <t>10th ICD Procedure Desc</t>
  </si>
  <si>
    <t>A written description for the 10th ICD Procedure Code (e.g., FACE &amp; NECK INJURY, PAINFUL RESPIRATION, SPRAIN NOS, etc.).</t>
  </si>
  <si>
    <t>High level rollup of which body system the care is focused around during an episode of care.</t>
  </si>
  <si>
    <t>Flag indicating whether an episode of care is complete or not.</t>
  </si>
  <si>
    <t>Unique numeric identifier for an episode of care.</t>
  </si>
  <si>
    <t>ID number and description for the rollup label used to categorize an episode of care.</t>
  </si>
  <si>
    <t>Stratification indicating the severity level of an episode within each MEG category based on Truven’s disease staging classification system.</t>
  </si>
  <si>
    <t>Indicates whether the episode is chronic or acute.</t>
  </si>
  <si>
    <t>Flag indicating whether the episode is considered a high outlier.</t>
  </si>
  <si>
    <t>ID number and description used to identify and describe an episode of care.</t>
  </si>
  <si>
    <t>Indicates whether or not a carrier associated with a claim was the primary payer (Y/N).</t>
  </si>
  <si>
    <t>Indicates members who are eligible for both medical and pharmacy benefits as reported on the enrollment files submitted by the data suppliers (Y/N).</t>
  </si>
  <si>
    <t xml:space="preserve">A summation of the count of the number of distinct services, differing according to the type of service. For hospital inpatient services, it represents the number of days spent in the facility. For hospital outpatient services, it represents the number of unique events at the outpatient facility. For professional and/or ancillary services, it represent either the number of visits (office visits, physician exams, chiropractic visits, etc.) or the number of procedures performed for non-visit professional services. For pharmacy services, it represents the number of prescriptions. </t>
  </si>
  <si>
    <t>A summation of the proxy paid amount based on the average paid amounts across all data submitters and not representative of paid amounts reported by any one data submitter.</t>
  </si>
  <si>
    <t>A summation of Relative Value Units (RVUs) calculated based on the service line.</t>
  </si>
  <si>
    <t>A summation of the number of people admitted; Populated for Inpatient Facility claims only.</t>
  </si>
  <si>
    <t>A summation of the amount of non-premium member payments (coinsurance + copayment + deductible).</t>
  </si>
  <si>
    <t>A summation of the average total of coinsurance, copayment, and deductible collected.</t>
  </si>
  <si>
    <t>The number of days that a drug will last if taken at the prescribed dose.</t>
  </si>
  <si>
    <t>A summation of the number of days that a drug will last if taken at the prescribed dose.</t>
  </si>
  <si>
    <t>A summation of the average proxy amount paid per prescription.</t>
  </si>
  <si>
    <t>The description corresponding to the two-character discharge status code that represents the disposition of the patient upon leaving the facility. If the patient died, this event may be indicated here (e.g., Home – Self Care, SNF, Died, etc.).</t>
  </si>
  <si>
    <t>A unique numerical ID for each claim.</t>
  </si>
  <si>
    <t>Member age on the date of service.</t>
  </si>
  <si>
    <t>Adult Flag</t>
  </si>
  <si>
    <t>Hispanic Indicator</t>
  </si>
  <si>
    <t>Member age on the date of service grouped into age ranges (bands).</t>
  </si>
  <si>
    <t>Unique value assigned to identify each unique individual within the data warehouse across all payers.</t>
  </si>
  <si>
    <t>Member county derrived from the member's most recent enrollment record.</t>
  </si>
  <si>
    <t>The second level of the Milliman Health Cost Guideline (HCG) service grouping system. The Line grouping assigns all services into one of 61 categories (e.g., I11 = Medical, O11 = Emergency Room, P21 = Maternity, etc.).</t>
  </si>
  <si>
    <t>The third and lowest level of the Milliman Health Cost Guideline (HCG) service grouping system. The Detail grouping assigns all services into one of 107 categories (e.g., O12 = HOP Surgery, P14 = PHY Outpatient Surgery, I11 = HIP Medical, etc.).</t>
  </si>
  <si>
    <t>The date of the facility admission. If this date is NULL, the row does not represent a facility admission or the row represents an Incurred But Not Reported (IBNR) complete trends row and not an actual claim line item.</t>
  </si>
  <si>
    <t>The day of the week of the facility admission. If this date is NULL, the row does not represent a facility admission or the row represents an Incurred But Not Reported (IBNR) complete trends row and not an actual claim line item.</t>
  </si>
  <si>
    <t>The month of the year of the facility admission. If this date is NULL, the row does not represent a facility admission or the row represents an Incurred But Not Reported (IBNR) complete trends row and not an actual claim line item.</t>
  </si>
  <si>
    <t>The quarter of the facility admission. If this date is NULL, the row does not represent a facility admission or the row represents an Incurred But Not Reported (IBNR) complete trends row and not an actual claim line item.</t>
  </si>
  <si>
    <t>The quarter of the year of the facility admission. If this date is NULL, the row does not represent a facility admission or the row represents an Incurred But Not Reported (IBNR) complete trends row and not an actual claim line item.</t>
  </si>
  <si>
    <t>The year of the facility admission. If this date is NULL, the row does not represent a facility admission or the row represents an Incurred But Not Reported (IBNR) complete trends row and not an actual claim line item.</t>
  </si>
  <si>
    <t>The year and month of the facility admission. If this date is NULL, the row does not represent a facility admission or the row represents an Incurred But Not Reported (IBNR) complete trends row and not an actual claim line item.</t>
  </si>
  <si>
    <t>The name of the company that manufactured the drug listed on the claim (e.g., GLAXO SMITH KLINE, SCHERING, WYETH, etc.).</t>
  </si>
  <si>
    <t>NDC</t>
  </si>
  <si>
    <t>Drug Code</t>
  </si>
  <si>
    <t>A combination of the drug's National Drug Code (NDC), the unique numeric identifier assigned by the US Food and Drug Administration, and the associated drug name (e.g., 00006011731 - SINGULAIR, 00025152531 - CELEBREX, 00300304619 - PREVACID, etc.).</t>
  </si>
  <si>
    <t>The drug's National Drug Code (NDC), a unique numeric identifier assigned by the US Food and Drug Administration (e.g., 00006011731, 00025152531, 00300304619, etc.).</t>
  </si>
  <si>
    <t>The name of the drug associated with the National Drug Code (NDC), a unique numeric identifer assigned by the US Food and Drug Administration (e.g., SINGULAIR, CELEBREX, PREVACID, etc.).</t>
  </si>
  <si>
    <t>Over the counter indicator for the drug. Values include:
O- OVER-THE-COUNTER (SINGLE SOURCE)
P- OVER-THE-COUNTER (MULTIPLE SOURCE)
R- PRESCRIPTION DRUG (SINGLE SOURCE)
S- PRESCRIPTION DRUG (MULTIPLE SOURCE)</t>
  </si>
  <si>
    <t>GPI Generic Name</t>
  </si>
  <si>
    <t>Indicates whether a drug allows for substituion (e.g., No Substitution, Not Rx, or Valid Substitution).</t>
  </si>
  <si>
    <t>Indicates if the substitute drug is available as a generic, multiple source brand (MSB), single source brand (SSB), or over the counter (OTC).</t>
  </si>
  <si>
    <t>The company that manufactures the substitute drug (e.g., GLAXO SMITH KLINE, SCHERING, WYETH, etc.).</t>
  </si>
  <si>
    <t>The number of times a member qualified to contribute to the eligible population for the Evidence Based Measure during the measurement period. For details on how the denominator is calculated for each measure, see the "MedInsight Evidence Based Measures" documentation.</t>
  </si>
  <si>
    <t>The number of times a member met the measurement criteria for compliance in a measurement period. For details on how the numerator is calculated for each measure, see the "MedInsight Evidence Based Measures" documentation.</t>
  </si>
  <si>
    <t>A summation of EBM Denominator, which represents the number of times a member qualified to contribute to the eligible population for the Evidence Based Measure during the measurement period. For details on how the denominator is calculated for each measure, see the "MedInsight Evidence Based Measures"</t>
  </si>
  <si>
    <t>A summation of EBM Numerator, which represents the number of times a member met the measurement criteria for compliance in a measurement period. For details on how the numerator is calculated for each measure, see the "MedInsight Evidence Based Measures" documentation.</t>
  </si>
  <si>
    <t>The ratio of patients in the Total EBM Numerator compared to the Total EBM Denominator. The numerator represents the number of times a member met the measurement criteria for compliance in a measurement period. The denominator represents the number of times a member qualified to contribute to the eligible population for the Evidence Based Measure during the measurement period. For details on how the numerator is calculated for each measure, see the "MedInsight Evidence Based Measures" documentation.</t>
  </si>
  <si>
    <t>A grouping of Evidence Based Measures into a broad classification (e.g., Cardiovascular Conditions, Diabetes, Prevention, etc.).</t>
  </si>
  <si>
    <t>Insurance type as coded by the data suppliers on the enrollment files (e..g., 15 - Indemnity insurance, SP - Supplemental Policy, etc.).</t>
  </si>
  <si>
    <t>The medium through which the drug is delivered (e.g., FOAM, GEL, TABS, etc.).</t>
  </si>
  <si>
    <t>Indicates if the drug is available as a generic, multiple source brand (MSB), single source brand (SSB), or over the counter (OTC).</t>
  </si>
  <si>
    <t>Chronic Condition Hierarchical Group (CCHG). Organizes medical utilization and costs in a clinically relevant manner by assigning patients to unique categories using a hierarchy that groups similar patients in the same group based on how doctors make treatment decisions (e.g., Major Psychoses, COPD, Healthy Male (41-64), etc.).</t>
  </si>
  <si>
    <t>Determines if a claim is Paid, Denied, Encounter, or Reversed.</t>
  </si>
  <si>
    <t>Bill Type Class</t>
  </si>
  <si>
    <t>The code on the Uniform Bill (UB) form that encodes facility type (e.g., Hospital, Home Health, etc.) and bill classification (e.g., Inpatient, Outpatient, etc.).</t>
  </si>
  <si>
    <t>Bill Type Description</t>
  </si>
  <si>
    <t>A written description corresponding to the Uniform Bill (UB) form that encodes facility type (e.g., Hospital, Home Health, etc.) and bill classification (e.g., Inpatient, Outpatient, etc.).</t>
  </si>
  <si>
    <t>A numeric value and written explanation designating the nature of a hospital admission (e.g., Emergency, Urgent, Elective, etc.).</t>
  </si>
  <si>
    <t>First and highest level categorization of procedures.</t>
  </si>
  <si>
    <t>Second level categorization of procedures.</t>
  </si>
  <si>
    <t>Third and lowest level categorization of procedures.</t>
  </si>
  <si>
    <t>MDC Code</t>
  </si>
  <si>
    <t>The numeric code corresponding to the Major Diagnostic Category.</t>
  </si>
  <si>
    <t>The written description corresponding to the Major Diagnostic Category code.</t>
  </si>
  <si>
    <t>Classifies a DRG code as either All Patient (AP), Center for Medicare (CMS), All Patient Refined (APR), or Medicare Severity (MS). (Note - APR DRGs are not available within the MedInsight platform.)</t>
  </si>
  <si>
    <t>Procedure Name</t>
  </si>
  <si>
    <t>Chronic Condition Hierarchical Group (CCHG). Categorizes each member into either Chronic Condition, Healthy, or No CCHG Grouping. The CCHG organizes medical utilization and costs in a clinically relevant manner by assigning patients to unique categories using a hierarchy that groups similar patients in the same group based on how doctors make treatment decisions.</t>
  </si>
  <si>
    <t>Metropolitan Statistical Area (MSA) . A 5-character code specifying where the member resides as defined by the Office of Management and Budget.</t>
  </si>
  <si>
    <t>The numeric Medi-Span Generic Product Indicator of the drug.</t>
  </si>
  <si>
    <t>The drug name corresponding to the Medi-Span Generic Product Indicator (e.g., “Alprostadil Powder”, “Phenazopyridine HCl Tab 100 MG”, etc.).</t>
  </si>
  <si>
    <t>A combination of metrics developed and maintained by organizations such as the National Quality Forum (NQF), the Agency for Healthcare Research and Quality (AHRQ), and the National Committee for Quality Assurance (NCQA).</t>
  </si>
  <si>
    <t>The CMS designated Accountable Care Organization Rating Areas for Virginia.</t>
  </si>
  <si>
    <t>Determines substitution drug class (e.g., Drug Bioequivalence, Generic Bioequivalence, No Substitution, etc.).</t>
  </si>
  <si>
    <t>The first and highest level rollup of the therapeutic class in Medi-Span's Generic Product Identifier (e.g., Ulcer Drugs, Penicillins, Thyroid Agents, etc.).</t>
  </si>
  <si>
    <t>The second level rollup of the therapeutic class in Medi-Span's Generic Product Identifier (e.g., Insulin, Metabolic Modifiers, etc.).</t>
  </si>
  <si>
    <t>The third and lowest level rollup of the therapeutic class in Medi-Span's Generic Product Identifier (e.g., Human Insulin, Bisphosphonates, etc.).</t>
  </si>
  <si>
    <t>Indicates the setting of care billed on an outpatient claim line (e.g., Ambulatory Surgery Center, Residential Facility, etc.).</t>
  </si>
  <si>
    <t>A written explanation designating the origin of an admitted patient (e.g., Emergency, Urgent, Elective, etc.).</t>
  </si>
  <si>
    <t>The American Medical Association's Current Procedural Terminology (CPT) code or the Healthcare Common Procedure Coding System (HCPCS) code associated with a service (e.g., 90471 = IMMUNIZATION ADMIN, 80061 = LIPID PANEL, 74170 = CT ABDOMEN W/O &amp; W/DYE, etc.).</t>
  </si>
  <si>
    <t>The description corresponding to the American Medical Association's Current Procedural Terminology (CPT) code or the Healthcare Common Procedure Coding System (HCPCS) code associated with a service (e.g., IMMUNIZATION ADMIN, LIPID PANEL, CT ABDOMEN W/O &amp; W/DYE, etc.).</t>
  </si>
  <si>
    <t>The first (1st) modifier code associated with the procedure code.</t>
  </si>
  <si>
    <t>The description corresponding to the first (1st) modifier code associated with the procedure code.</t>
  </si>
  <si>
    <t>The second (2nd) modifier code associated with the procedure code.</t>
  </si>
  <si>
    <t>The description corresponding to the second (2nd) modifier code associated with the procedure code.</t>
  </si>
  <si>
    <t>The CMS Diagnostic Related Group (DRG) code that classifies inpatient hospital services into one of approximately 750 groups.</t>
  </si>
  <si>
    <t>The description associated with the CMS Diagnostic Related Group (DRG) code that classifies inpatient hospital services into one of approximately 750 groups (e.g., FEVER, PSYCHOSES, NORMAL NEWBORN, etc.).</t>
  </si>
  <si>
    <t>Billing Provider Specialty</t>
  </si>
  <si>
    <t>Billing Provider Taxonomy</t>
  </si>
  <si>
    <t>Billing Provider ZIP</t>
  </si>
  <si>
    <t>Total MARA Concurrent ER Risk</t>
  </si>
  <si>
    <t>Total MARA Concurrent IP Risk</t>
  </si>
  <si>
    <t>Total MARA Concurrent OP Risk</t>
  </si>
  <si>
    <t>Total MARA Concurrent OTH Risk</t>
  </si>
  <si>
    <t>Total MARA Concurrent Physician Risk</t>
  </si>
  <si>
    <t>Total MARA Concurrent Risk</t>
  </si>
  <si>
    <t>Total MARA Concurrent RX Risk</t>
  </si>
  <si>
    <t>Total MARA Prospective ER Risk</t>
  </si>
  <si>
    <t>Total MARA Prospective IP Risk</t>
  </si>
  <si>
    <t>Total MARA Prospective OP Risk</t>
  </si>
  <si>
    <t>Total MARA Prospective OTH Risk</t>
  </si>
  <si>
    <t>Total MARA Prospective Physician Risk</t>
  </si>
  <si>
    <t>Total MARA Prospective Risk</t>
  </si>
  <si>
    <t>Total MARA Prospective RX Risk</t>
  </si>
  <si>
    <t>The year (YYYY) when a service was performed.</t>
  </si>
  <si>
    <t>A summation of the field "Medical Member Months", which indicates whether or not the member was enrolled during the month for medical benefis (0 = NO, 1 = YES). The summation represents the number of member months for a population.</t>
  </si>
  <si>
    <t>A summation of the field "RX Member Months", which indicates whether or not the member was enrolled during the month for pharmacy membership (0 = NO, 1 = YES). The summation represents the number of member months for a population.</t>
  </si>
  <si>
    <t>The name of the provider who was reimbursed for the claim.</t>
  </si>
  <si>
    <t>The name of the provider who performed the service on the claim.</t>
  </si>
  <si>
    <t>The National Provider Identifier (NPI) number of the provider who was reimbursed for the claim.</t>
  </si>
  <si>
    <t>The National Provider Identifier (NPI) number of the provider who performed the service on the claim.</t>
  </si>
  <si>
    <t>The county of the provider who was reimbursed for the claim.</t>
  </si>
  <si>
    <t>The state of the provider who was reimbursed for the claim.</t>
  </si>
  <si>
    <t>The description associated with the CMS-defined Specialty Coding System value used to identify the specialized area of care for the provider who was reimbursed for the claim.</t>
  </si>
  <si>
    <t>The CMS-defined Specialty Coding System value used to identify the specialized area of care for the provider who was reimbursed for the claim.</t>
  </si>
  <si>
    <t>The Tax ID Number (TIN) of the provider who was reimbursed for the claim.</t>
  </si>
  <si>
    <t>The county of the provider who performed the service on the claim.</t>
  </si>
  <si>
    <t>The state of the provider who performed the service on the claim.</t>
  </si>
  <si>
    <t>The Tax ID Number (TIN) of the provider who performed the service on the claim.</t>
  </si>
  <si>
    <t>Service Provider Specialty</t>
  </si>
  <si>
    <t>The description associated with the CMS-defined Specialty Coding System value used to identify the specialized area of care for the provider who performed the service on the claim.</t>
  </si>
  <si>
    <t>Service Provider Taxonomy</t>
  </si>
  <si>
    <t>The CMS-defined Specialty Coding System value used to identify the specialized area of care for the provider who performed the service on the claim.</t>
  </si>
  <si>
    <t>The National Provider Identifier (NPI) of the provider with the highest number of outpatient E&amp;M visits during the course of the episode.</t>
  </si>
  <si>
    <t>Episode Managing Provider Specialty</t>
  </si>
  <si>
    <t>Episode Managing Provider Taxonomy</t>
  </si>
  <si>
    <t>The name of the provider with the highest number of outpatient E&amp;M visits during the course of the episode.</t>
  </si>
  <si>
    <t>The Tax ID Number (TIN) of the provider with the highest number of outpatient E&amp;M visits during the course of the episode.</t>
  </si>
  <si>
    <t>The description associated with the CMS-defined Specialty Coding System value used to identify the specialized area of care for the provider with the highest number of outpatient E&amp;M visits during the course of the episode.</t>
  </si>
  <si>
    <t>The CMS-defined Specialty Coding System value used to identify the specialized area of care for the provider with the highest number of outpatient E&amp;M visits during the course of the episode.</t>
  </si>
  <si>
    <t>Episode Managing Provider ZIP</t>
  </si>
  <si>
    <t>Episode Primary Provider ZIP</t>
  </si>
  <si>
    <t>Service Provider ZIP</t>
  </si>
  <si>
    <t>Episode Primary Provider Taxonomy</t>
  </si>
  <si>
    <t>Episode Primary Provider Specialty</t>
  </si>
  <si>
    <t>The county of the provider accounting for the greatest resource use during the episode.</t>
  </si>
  <si>
    <t>The name of the provider accounting for the greatest resource use during the episode.</t>
  </si>
  <si>
    <t>The National Provider Identifier (NPI) of the provider accounting for the greatest resource use during the episode.</t>
  </si>
  <si>
    <t>The state of the provider accounting for the greatest resource use during the episode.</t>
  </si>
  <si>
    <t>The Tax ID Number (TIN) of the provider accounting for the greatest resource use during the episode.</t>
  </si>
  <si>
    <t>The description associated with the CMS-defined Specialty Coding System value used to identify the specialized area of care for the provider accounting for the greatest resource use during the episode.</t>
  </si>
  <si>
    <t>The CMS-defined Specialty Coding System value used to identify the specialized area of care for the provider accounting for the greatest resource use during the episode.</t>
  </si>
  <si>
    <t>The county of the provider acounting for the member's most primary care visits over a rolling 24-month period.</t>
  </si>
  <si>
    <t>The name of the provider acounting for the member's most primary care visits over a rolling 24-month period.</t>
  </si>
  <si>
    <t>The state of the provider acounting for the member's most primary care visits over a rolling 24-month period.</t>
  </si>
  <si>
    <t>The Tax ID Number (TIN) of the provider acounting for the member's most primary care visits over a rolling 24-month period.</t>
  </si>
  <si>
    <t>The description associated with the CMS-defined Specialty Coding System value used to identify the specialized area of care for the provider accountiing for the member's most primary care visits over a rolling 24-month period.</t>
  </si>
  <si>
    <t>The CMS-defined Specialty Coding System value used to identify the specialized area of care for the provider accountiing for the member's most primary care visits over a rolling 24-month period.</t>
  </si>
  <si>
    <t>MEG Body System</t>
  </si>
  <si>
    <t>MEG Episode Completion Flag</t>
  </si>
  <si>
    <t>MEG Episode Number</t>
  </si>
  <si>
    <t>MEG Label</t>
  </si>
  <si>
    <t>MEG Outlier Flag</t>
  </si>
  <si>
    <t>MEG Rollup</t>
  </si>
  <si>
    <t>MEG Severity</t>
  </si>
  <si>
    <t>MEG Type</t>
  </si>
  <si>
    <t>Primary Insurance Flag</t>
  </si>
  <si>
    <t>Admit Source</t>
  </si>
  <si>
    <t>Admit Type</t>
  </si>
  <si>
    <t>Member Age Band DOS</t>
  </si>
  <si>
    <t>Member Age DOS</t>
  </si>
  <si>
    <t>Member Age Band ENROLL</t>
  </si>
  <si>
    <t>Member Age ENROLL</t>
  </si>
  <si>
    <t>Member age on the member's most recent enrollment record grouped into age ranges (bands).</t>
  </si>
  <si>
    <t>Member age on the member's most recent enrollment record.</t>
  </si>
  <si>
    <t>Member Gender</t>
  </si>
  <si>
    <t>Member County ENROLL</t>
  </si>
  <si>
    <t>Member MSA ENROLL</t>
  </si>
  <si>
    <t>Member State ENROLL</t>
  </si>
  <si>
    <t>Member County DOS</t>
  </si>
  <si>
    <t>Therapeutic Class 1</t>
  </si>
  <si>
    <t>Therapeutic Class 2</t>
  </si>
  <si>
    <t>Therapeutic Class 3</t>
  </si>
  <si>
    <t>Subscriber Key</t>
  </si>
  <si>
    <t>Subscriber key is a MedInsight generated number that represents the subscriber in a health insurance plan. The subscriber is the person who has purchased (or who's employer has purchased) the health insurance plan. A subscriber can have zero, one or more associated members.</t>
  </si>
  <si>
    <t>Strength is the amount of the drug or potency of the drug, usually per dose (e.g., 10 MG, 200 MG/5ML, or 1500 UNIT).</t>
  </si>
  <si>
    <t>Prescription dispensed as written (DAW) flag that indicates if the physician has or has not authorized a substitution for the prescribed drug. “Y” indicates the drug is to be dispensed as written; “N” indicates a substitution is permissible.</t>
  </si>
  <si>
    <t>Prescription Dispensed as Written</t>
  </si>
  <si>
    <t>Prescription Fill Source indicates whether drug dispensed at pharmacy or by mail. R = Retail, M = Mail, Blank = unknown.</t>
  </si>
  <si>
    <t>RX Fill Source</t>
  </si>
  <si>
    <t>Ending Month is the first day of the last month and year for the measurement period. The measure period varies by measurement but is usually one year. The Ending Month can be used as a common frame of reference for all the measures, aligned against a common time period.</t>
  </si>
  <si>
    <t>EBM Ending Month</t>
  </si>
  <si>
    <t>Effective Date</t>
  </si>
  <si>
    <t>Termination Date</t>
  </si>
  <si>
    <t>Effective Date is the first day that the membership was active.</t>
  </si>
  <si>
    <t>Termination Date is the last day that the membership was active.</t>
  </si>
  <si>
    <t>x</t>
  </si>
  <si>
    <t>Data Type</t>
  </si>
  <si>
    <t>Length</t>
  </si>
  <si>
    <t>Pharmacy Claims</t>
  </si>
  <si>
    <t>Enrollment</t>
  </si>
  <si>
    <t>Episode Grouper</t>
  </si>
  <si>
    <t>Risk</t>
  </si>
  <si>
    <t>Demographics</t>
  </si>
  <si>
    <t>Admit Date</t>
  </si>
  <si>
    <t>Admit Quarter</t>
  </si>
  <si>
    <t>Admit Year</t>
  </si>
  <si>
    <t>Discharge Date</t>
  </si>
  <si>
    <t>Discharge Quarter</t>
  </si>
  <si>
    <t>Discharge Year</t>
  </si>
  <si>
    <t>Episode Max Quarter</t>
  </si>
  <si>
    <t>Episode Max Year</t>
  </si>
  <si>
    <t>Incurred Date</t>
  </si>
  <si>
    <t>Incurred Quarter</t>
  </si>
  <si>
    <t>Incurred Year</t>
  </si>
  <si>
    <t>Paid Date</t>
  </si>
  <si>
    <t>Paid Quarter</t>
  </si>
  <si>
    <t>Paid Year</t>
  </si>
  <si>
    <t>Admit Year Month</t>
  </si>
  <si>
    <t>Discharge Year Month</t>
  </si>
  <si>
    <t>Incurred Year Month</t>
  </si>
  <si>
    <t>Paid Year Month</t>
  </si>
  <si>
    <t>Primary ICD CCS Level 1</t>
  </si>
  <si>
    <t>Primary ICD CCS Level 2</t>
  </si>
  <si>
    <t>Primary ICD CCS Level 3</t>
  </si>
  <si>
    <t>Relation</t>
  </si>
  <si>
    <t>Attrib PCP County</t>
  </si>
  <si>
    <t>Attrib PCP Name</t>
  </si>
  <si>
    <t>Attrib PCP NPI</t>
  </si>
  <si>
    <t>Attrib PCP Specialty</t>
  </si>
  <si>
    <t>Attrib PCP State</t>
  </si>
  <si>
    <t>Attrib PCP Taxonomy</t>
  </si>
  <si>
    <t>Attrib PCP TIN</t>
  </si>
  <si>
    <t>Attrib PCP ZIP</t>
  </si>
  <si>
    <t>Field Specifications</t>
  </si>
  <si>
    <t>varchar</t>
  </si>
  <si>
    <t>int</t>
  </si>
  <si>
    <t>numeric</t>
  </si>
  <si>
    <t>char</t>
  </si>
  <si>
    <t>Int</t>
  </si>
  <si>
    <t>tinyint</t>
  </si>
  <si>
    <t>float</t>
  </si>
  <si>
    <t>Bigint</t>
  </si>
  <si>
    <t>Definition</t>
  </si>
  <si>
    <t>Evidence Based Measures (EBM)</t>
  </si>
  <si>
    <t>Discharge Weekend Flag</t>
  </si>
  <si>
    <t>In Network Claim</t>
  </si>
  <si>
    <t>Service Line</t>
  </si>
  <si>
    <t>Form Type</t>
  </si>
  <si>
    <t>Continuous Stay Claim ID</t>
  </si>
  <si>
    <t>Facility Claim ID</t>
  </si>
  <si>
    <t>Client Data Source</t>
  </si>
  <si>
    <t>Claims LOB</t>
  </si>
  <si>
    <t>Incurred Weekend Flag</t>
  </si>
  <si>
    <t>10th ICD Diagnosis</t>
  </si>
  <si>
    <t>Billing Provider ID</t>
  </si>
  <si>
    <t>Billing Provider MSA</t>
  </si>
  <si>
    <t>Masked Billing Provider NPI</t>
  </si>
  <si>
    <t>Episode Managing Provider ID</t>
  </si>
  <si>
    <t>Episode Managing Provider</t>
  </si>
  <si>
    <t>Episode Managing Provider MSA</t>
  </si>
  <si>
    <t>Episode Managing Provider City</t>
  </si>
  <si>
    <t>Episode Primary Provider MSA</t>
  </si>
  <si>
    <t>Episode Promary Provider ID</t>
  </si>
  <si>
    <t>Episode Primary Provider City</t>
  </si>
  <si>
    <t>Episode Primary PCP Flag</t>
  </si>
  <si>
    <t>Episode Primary Clinic Key</t>
  </si>
  <si>
    <t>Episode Primary Clinic ID</t>
  </si>
  <si>
    <t>Masked Episode Primary NPI</t>
  </si>
  <si>
    <t>Provider Taxonomy Type</t>
  </si>
  <si>
    <t>Provider</t>
  </si>
  <si>
    <t>Provider Group</t>
  </si>
  <si>
    <t>Provider City</t>
  </si>
  <si>
    <t>Provider PCP Flag</t>
  </si>
  <si>
    <t>Provider Clinic Key</t>
  </si>
  <si>
    <t>Provider Clinic ID</t>
  </si>
  <si>
    <t>Provider Clinic</t>
  </si>
  <si>
    <t>Attrib PCP ID</t>
  </si>
  <si>
    <t>Attrib PCP Group</t>
  </si>
  <si>
    <t>Attrib PCP MSA</t>
  </si>
  <si>
    <t>Attrib PCP Clinic</t>
  </si>
  <si>
    <t>Masked Attrib PCP NPI</t>
  </si>
  <si>
    <t>PCP Specialty</t>
  </si>
  <si>
    <t>PCP Type</t>
  </si>
  <si>
    <t>PCP Clinic</t>
  </si>
  <si>
    <t>Servie Provider MSA</t>
  </si>
  <si>
    <t>Service Provider Clinic</t>
  </si>
  <si>
    <t>Masked Service Provider NPI</t>
  </si>
  <si>
    <t>Revenue Code Desc</t>
  </si>
  <si>
    <t>Subscriber MARA Rising Risk Flag</t>
  </si>
  <si>
    <t>Subscriber MARA Current Relative Risk Level</t>
  </si>
  <si>
    <t>Waste Label</t>
  </si>
  <si>
    <t>Waste RU Root Cause</t>
  </si>
  <si>
    <t>Waste Degree of Certainty</t>
  </si>
  <si>
    <t>Waste Sufficient History</t>
  </si>
  <si>
    <t>Waste RU Topical Theme</t>
  </si>
  <si>
    <t>Waste Risk Of Patient Harm</t>
  </si>
  <si>
    <t>Wasteful Claimline Flag</t>
  </si>
  <si>
    <t>Waste Service ID</t>
  </si>
  <si>
    <t>Waste Line Type</t>
  </si>
  <si>
    <t>Waste Measured Events per 1,000</t>
  </si>
  <si>
    <t>Waste Necessary Events per 1,000</t>
  </si>
  <si>
    <t>Waste Wasteful Events per 1,000</t>
  </si>
  <si>
    <t>Total Waste Allowed Case (Event) - Base</t>
  </si>
  <si>
    <t>Total Waste Allowed Line (Event) - Base</t>
  </si>
  <si>
    <t>Total Waste Paid Case (Event) - Base</t>
  </si>
  <si>
    <t>Total Wasteful Events - Base</t>
  </si>
  <si>
    <t>Waste Waste Index (% Necessary)</t>
  </si>
  <si>
    <t>The 10th ICD diagnosis for the claim line. This includes both the code and the description of the diagnosis.</t>
  </si>
  <si>
    <t>The Rising Risk flag flags currently enrolled members as either rising risk or not. Members who do not have sufficiently enrollment history, claims experience or are no longer enrolled are excluded and marked accordingly. The Rising Risk flag compares the member's expected future risk, using the prospective Cx risk adjuster, to the member's actual total allowed cost of care. Those members having a significant increase in expected cost are flagged as Rising Risk.</t>
  </si>
  <si>
    <t xml:space="preserve">The Relative Risk flag stratifies members by risk level relative to the average for the same age and gender in the population using the concurrent Cx risk adjuster. Members are assigned to one of 5 stratification levels from very low risk to very high risk. The primary intended use case is to triage members for care management or other types of intervention to control cost of care and avoid adverse outcomes.
</t>
  </si>
  <si>
    <t>Unique number within a claim identifying a unique service line item rendered.</t>
  </si>
  <si>
    <t>The claim ID that identifies the continuous stay, if applicable.</t>
  </si>
  <si>
    <t>Type of claim: U=UB, H=CMS1500, D=Prescription Drug, A=Dental, V=Vision, L=Lab.</t>
  </si>
  <si>
    <t>The claim ID of the associated facility claim, if applicable.</t>
  </si>
  <si>
    <t>Claim Type</t>
  </si>
  <si>
    <t>Any internal identifier for the billing provider (NPI if available).</t>
  </si>
  <si>
    <t>The billing provider National Provider ID (NPI).</t>
  </si>
  <si>
    <t>The group of the attributed PCP.</t>
  </si>
  <si>
    <t>Name of primary clinic to which an individual attributed PCP is employed or associated.</t>
  </si>
  <si>
    <t>The HIPAA-compliant healthcare provider national taxonomy code.</t>
  </si>
  <si>
    <t>The type of provider (e.g., Practice, Facility, Pharmacy, etc.).</t>
  </si>
  <si>
    <t>PCP Group</t>
  </si>
  <si>
    <t>Name of primary group practice or primary hospital to which an individual primary care provider is employed or associated.</t>
  </si>
  <si>
    <t>The clinic of the primary care provider.</t>
  </si>
  <si>
    <t>PCP Name</t>
  </si>
  <si>
    <t>Full name of provider organization or last name of individual provider.</t>
  </si>
  <si>
    <t>PCP Provider Group Name</t>
  </si>
  <si>
    <t>The clinic ID and name of the service provider.</t>
  </si>
  <si>
    <t>Masked service provider NPI.</t>
  </si>
  <si>
    <t>Describes Line Of Business (Commercial, Medicare, Medicaid, and Others).</t>
  </si>
  <si>
    <t>The ID and name of the provider attributed to the episode of care.</t>
  </si>
  <si>
    <t>The provider group of the provider attributed to the episode of care.</t>
  </si>
  <si>
    <t>The city of the provider attributed to the episode of care.</t>
  </si>
  <si>
    <t>A flag indicating whether a provider attributed to the episode of care is a PCP.</t>
  </si>
  <si>
    <t>The clinic key of the provider attributed to the episode of care, generated by MedInsight.</t>
  </si>
  <si>
    <t>The clinic ID of the provider attributed to the episode of care.</t>
  </si>
  <si>
    <t>The clinic of the provider attributed to the episode of care.</t>
  </si>
  <si>
    <t>The taxonomy type description of the provider attributed to the episode of care.</t>
  </si>
  <si>
    <t>Reason or root cause for the waste, for example overtreatment or medically unnecessary screenings.</t>
  </si>
  <si>
    <t>Degree of Wastefulness Certainty that indicates whether services were wasteful, likely wasteful, or necessary.</t>
  </si>
  <si>
    <t>Indicates that there is sufficient data to accurately assess the service unit’s Degree of Certainty.</t>
  </si>
  <si>
    <t>Rollup grouping of Waste Rules (measures): groupings include: Cardiac testing, Imaging, Lab Tests and Pathology, Medications, Procedures &amp; other services. (Corresponds to MeasureFamilyWCTopicalTheme in MI core database.)</t>
  </si>
  <si>
    <t>The risk of patient harm defines the severity level of physical harm to the patient. Each waste measure (procedure) will have either high, medium, low, or no harm.</t>
  </si>
  <si>
    <t>A flag indicating whether the claim line was determined to be wasteful.</t>
  </si>
  <si>
    <t>This identifier uniquely links all professional, facility, and pharmaceutical claim lines per Waste Calculator Service Unit. This field is necessary for aggregating the services within an evaluation episode. The Waste Service ID is assigned the unique sequence ID (i.e., services key) of the trigger event line.</t>
  </si>
  <si>
    <t>bigint</t>
  </si>
  <si>
    <t>Identifies the claim line’s function within the service unit. T denotes the Trigger event and I the Index event; H indicates the line modified the Degree of Certainty, and P indicates that the claim line is a prerequisite for the service unit to exist.</t>
  </si>
  <si>
    <t>The waste Allowed amount at the case rate level.</t>
  </si>
  <si>
    <t>The waste Allowed amount at the line item level.</t>
  </si>
  <si>
    <t>18,4</t>
  </si>
  <si>
    <t>The total wasteful paid dollars associated with the case.</t>
  </si>
  <si>
    <t>decimal</t>
  </si>
  <si>
    <t>The total number of Wasteful Events (Combines Likely Wasteful and Wasteful).</t>
  </si>
  <si>
    <t>Total number of necessary (non-wasteful) events.</t>
  </si>
  <si>
    <t>18,5</t>
  </si>
  <si>
    <t>The percentage of events measured for waste that were determined to be wasteful.</t>
  </si>
  <si>
    <t>Waste Prevalence</t>
  </si>
  <si>
    <t>The ID of the attributed PCP based on an episode of care.</t>
  </si>
  <si>
    <t>The Metropolitan Statistical Area (MSA) of the attributed PCP based on an episode of care.</t>
  </si>
  <si>
    <t>The NPI of the attributed PCP based on an episode of care.</t>
  </si>
  <si>
    <t>2nd ICD Diagnosis</t>
  </si>
  <si>
    <t>The secondary ICD diagnosis for the claim line. This includes both the code and the description of the diagnosis.</t>
  </si>
  <si>
    <t>3rd ICD Diagnosis</t>
  </si>
  <si>
    <t>The tertiary ICD diagnosis for the claim line. This includes both the code and the description of the diagnosis.</t>
  </si>
  <si>
    <t>4th ICD Diagnosis</t>
  </si>
  <si>
    <t>The 4th ICD diagnosis for the claim line. This includes both the code and the description of the diagnosis.</t>
  </si>
  <si>
    <t>5th ICD Diagnosis</t>
  </si>
  <si>
    <t>The 5th ICD diagnosis for the claim line. This includes both the code and the description of the diagnosis.</t>
  </si>
  <si>
    <t>6th ICD Diagnosis</t>
  </si>
  <si>
    <t>The 6th ICD diagnosis for the claim line. This includes both the code and the description of the diagnosis.</t>
  </si>
  <si>
    <t>7th ICD Diagnosis</t>
  </si>
  <si>
    <t>The 7th ICD diagnosis for the claim line. This includes both the code and the description of the diagnosis.</t>
  </si>
  <si>
    <t>8th ICD Diagnosis</t>
  </si>
  <si>
    <t>The 8th ICD diagnosis for the claim line. This includes both the code and the description of the diagnosis.</t>
  </si>
  <si>
    <t>9th ICD Diagnosis</t>
  </si>
  <si>
    <t>The 9th ICD diagnosis for the claim line. This includes both the code and the description of the diagnosis.</t>
  </si>
  <si>
    <t>A summation of the proxy allowed amount based on the average allowed amounts across all data submitters and not representative of allowed amounts reported by any one data submitter. (Negotiated Allowed amounts after discounts.)</t>
  </si>
  <si>
    <t>Member state of residence (e.g., Virginia - VA).</t>
  </si>
  <si>
    <t>Member race (e.g. 1 - AMERICAN INDIAN/ALASKA NATIVE; 2 - ASIAN; 3 - BLACK/AFRICAN AMERICAN; 4 - NATIVE HAWAIIAN/OTHER PACIFIC ISLANDER; 5 - WHITE; 9 - OTHER RACE; 0N - UNKNOWN/NOT SPECIFIED).</t>
  </si>
  <si>
    <t>The service provider's Metropolitan Statistical Area.</t>
  </si>
  <si>
    <t>A unique identifier generated by Milliman and assigned to each data supplier organization. In some cases, more than one subsidiary or division of a company may be submitting data for the Virginia APCD. Each division submitting data is assigned its own payer code and payer codes relating to the same organization are mapped to a single Parent Payer Code. (i.e., COMERCIAL, MEDICARE, MEDICAID, or OTHER).</t>
  </si>
  <si>
    <t>Source discharge hour.</t>
  </si>
  <si>
    <t>Masked billing provider National Provider ID (NPI).</t>
  </si>
  <si>
    <t>The name of the substitute drug.</t>
  </si>
  <si>
    <t>A summation of the Milliman Advanced Risk Adjuster (MARA) Concurrent ER risk score representing the past 12 month resource use for emergency room encounters.</t>
  </si>
  <si>
    <t>A summation of the Milliman Advanced Risk Adjuster (MARA) Concurrent IP risk score representing the past 12 month resource use for inpatient hospital services.</t>
  </si>
  <si>
    <t xml:space="preserve">A summation of the Milliman Advanced Risk Adjuster (MARA) Concurrent OP risk score representing the past 12 month resource use for outpatient hospital services. </t>
  </si>
  <si>
    <t>A summation of the Milliman Advanced Risk Adjuster (MARA) Concurrent OTH risk score representing the past 12 month resource use for ancillary services such as durable medical equipment, home care services, ambulances and medical supplies.</t>
  </si>
  <si>
    <t>A summation of the Milliman Advanced Risk Adjuster (MARA) Concurrent risk score representing the past 12 month resource use for physician and other (such as home health or chiropractor) services.</t>
  </si>
  <si>
    <t>A summation of the Milliman Advanced Risk Adjuster (MARA) Concurrent risk score representing the past 12 month resource use for medical and pharmacy.</t>
  </si>
  <si>
    <t>A summation of the Milliman Advanced Risk Adjuster (MARA) Concurrent risk score representing the past 12 month resource use for pharmacy.</t>
  </si>
  <si>
    <t>A summation of the Milliman Advanced Risk Adjuster (MARA) Prospective ER risk score representing expected future 12 month resource use for emergency room encounters.</t>
  </si>
  <si>
    <t>A summation of the Milliman Advanced Risk Adjuster (MARA) Prospective IP risk score representing expected future 12 month resource use for inpatient hospital services.</t>
  </si>
  <si>
    <t>A summation of the Milliman Advanced Risk Adjuster (MARA) Prospective OP risk score representing expected future 12 month resource use for outpatient hospital services.</t>
  </si>
  <si>
    <t>A summation of the Milliman Advanced Risk Adjuster (MARA) Prospective OTH risk score representing expected future 12 month resource use for ancillary services such as durable medical equipment, home care services, ambulances and medical supplies.</t>
  </si>
  <si>
    <t>A summation of the Milliman Advanced Risk Adjuster (MARA) Prospective Physician risk score representing expected future 12 month resource use for physician and other (such as home health or chiropractor) services.</t>
  </si>
  <si>
    <t>A summation of the Milliman Advanced Risk Adjuster (MARA) Prospective risk score representing expected future 12 month resource use for medical and pharmacy.</t>
  </si>
  <si>
    <t>A summation of the Milliman Advanced Risk Adjuster (MARA) Prospective RX risk score representing expected future 12 month resource use for pharmacy.</t>
  </si>
  <si>
    <t>Label for the waste service.</t>
  </si>
  <si>
    <t>Select Requested Fields</t>
  </si>
  <si>
    <t>Billing Provider Metropolitan Statistical Area (MSA).</t>
  </si>
  <si>
    <t>Episode Primary Provider Metropolitan Statistical Area (MSA).</t>
  </si>
  <si>
    <t>Episode Managing Provider Metropolitan Statistical Area (MSA).</t>
  </si>
  <si>
    <t>The state of the provider with the highest number of outpatient E&amp;M visits during the course of the episode.</t>
  </si>
  <si>
    <t>Source Order</t>
  </si>
  <si>
    <t>Primary ICD Diagnosis</t>
  </si>
  <si>
    <t>The main or principal ICD diagnosis for the claim line. This includes both the code and the description of the diagnosis.</t>
  </si>
  <si>
    <t>Member ZIP Code DOS</t>
  </si>
  <si>
    <t>The member's 5-digit ZIP Code on the date of service.</t>
  </si>
  <si>
    <t>Member county derrived from the member's ZIP Code on the date of service.</t>
  </si>
  <si>
    <t>Member ZIP Code ENROLL</t>
  </si>
  <si>
    <t>The member's 5-digit ZIP Code derrived from the member's most recent enrollment record.</t>
  </si>
  <si>
    <t>The ZIP Code of the provider who was reimbursed for the claim.</t>
  </si>
  <si>
    <t>The county of the Episode Managing Provider.</t>
  </si>
  <si>
    <t>The ZIP Code of the provider with the highest number of outpatient E&amp;M visits during the course of the episode.</t>
  </si>
  <si>
    <t>Any internal identifier for the Episode Managing Provider ID</t>
  </si>
  <si>
    <t>The ZIP Code of the provider accounting for the greatest resource use during the episode.</t>
  </si>
  <si>
    <t>Any internal identifier for the Episode Primary Provider ID.</t>
  </si>
  <si>
    <t>Episode Primary Provider City.</t>
  </si>
  <si>
    <t>Episode Primary Provider PCP Flag.</t>
  </si>
  <si>
    <t>Episode Primary Provider Clinic Key.</t>
  </si>
  <si>
    <t>Any internal identifier for the Episode Primary Provider Clinic ID.</t>
  </si>
  <si>
    <t>Masked Episode Primary Provider NPI.</t>
  </si>
  <si>
    <t>The ZIP Code of the provider acounting for the member's most primary care visits over a rolling 24-month period.</t>
  </si>
  <si>
    <t>Masked attributed Primary Care Provider NPI.</t>
  </si>
  <si>
    <t>The ZIP Code of the provider who performed the service on the claim.</t>
  </si>
  <si>
    <t>Service Provider ID</t>
  </si>
  <si>
    <t>The ID of the provider who performed the service on the claim.</t>
  </si>
  <si>
    <t>Revenue code along with its description.</t>
  </si>
  <si>
    <t>Revenue code description only.</t>
  </si>
  <si>
    <t>Total measured events per 1,000.</t>
  </si>
  <si>
    <t>The number of Necessary Events per 1,000.</t>
  </si>
  <si>
    <t>The number of Wasteful Events per 1,000.</t>
  </si>
  <si>
    <t>Date Submitted:</t>
  </si>
  <si>
    <t>Filters</t>
  </si>
  <si>
    <t>Medicaid</t>
  </si>
  <si>
    <t>Medicare</t>
  </si>
  <si>
    <t>Commercial</t>
  </si>
  <si>
    <t>Timeframe:</t>
  </si>
  <si>
    <t>ICD-10 Procedure Codes</t>
  </si>
  <si>
    <t>ICD-10 Diagnostic Codes</t>
  </si>
  <si>
    <t>Code</t>
  </si>
  <si>
    <t>Start:</t>
  </si>
  <si>
    <t>End:</t>
  </si>
  <si>
    <t>File Type</t>
  </si>
  <si>
    <t>Medical</t>
  </si>
  <si>
    <t>Pharmacy</t>
  </si>
  <si>
    <t>Facility Inpatient</t>
  </si>
  <si>
    <t>Facility Outpatient</t>
  </si>
  <si>
    <t>Professional</t>
  </si>
  <si>
    <t>Ancillary</t>
  </si>
  <si>
    <t>All</t>
  </si>
  <si>
    <t xml:space="preserve"> </t>
  </si>
  <si>
    <t>Record Level</t>
  </si>
  <si>
    <t>Aggregation Level</t>
  </si>
  <si>
    <t>Other List</t>
  </si>
  <si>
    <t>List</t>
  </si>
  <si>
    <t>&lt;Field&gt;</t>
  </si>
  <si>
    <t>Total Allowed (Proxy)</t>
  </si>
  <si>
    <t>Total Allowed (Actual)</t>
  </si>
  <si>
    <t>A summation of the actual amount contractually allowed (Negotiated Allowed amounts after discounts.)</t>
  </si>
  <si>
    <t>Total Cost Sharing (Proxy)</t>
  </si>
  <si>
    <t>Total Cost Sharing (Actual)</t>
  </si>
  <si>
    <t>Indicates the type of payer (COMERCIAL, MEDICARE, MEDICAID, OTHER, UNSPECIFIED).</t>
  </si>
  <si>
    <t xml:space="preserve">Label for the type of payer:
Unspecified
OTH - Other
HMO - Commercial HMO
SN3 - Special Needs Plan - Dual Eligible
ME - Medicaid Expansion
MDE - Medicaid Dual Eligible HMO
POS - Commercial POS
MR - Medicare Advantage HMO
CHP - Child Health Insurance Program
MP - Medicare Advantage PPO
SN2 - Special Needs Plan - Institutionalized
MLI - Medicaid Low Income HMO
MS - Medicare Supplement
MRB - Medicaid Restricted Benefit HMO
IND - Indemnity
MC - Medicare FFS
MMO - Marketplace HMO
MOS - Marketplace POS
SF - Self Funded
MD - Medicaid Disabled HMO
SL - Stop Loss
MEP - Marketplace EPO
EPO - Exclusive Provider Organization
PPO - Commercial PPO
MMP - Medicare-Medicaid Plans
SN1 - Special Needs Plan - Chronic Condition
MPO - Marketplace PPO
</t>
  </si>
  <si>
    <t>A flag indicating if the discharge date took place on a weekend. (No Admit Date, Weekday, Weekend)</t>
  </si>
  <si>
    <t>The day of the week spelled out for when a service was performed. (Monday, Tuesday, Wednesday, Thursday, Friday, Saturday, Sunday, Unknown)</t>
  </si>
  <si>
    <t>The day of the week that the patient left the facility. This date may be NULL for patients that have not been discharged yet. (Monday, Tuesday, Wednesday, Thursday, Friday, Saturday, Sunday, Unknown, NULL)</t>
  </si>
  <si>
    <t>The date of service. (YYYYMMDD)</t>
  </si>
  <si>
    <t>The quarter of calendar year when a service was performed. (QQ YYYY)</t>
  </si>
  <si>
    <t>The quarter of the year when a service was performed. (QQ)</t>
  </si>
  <si>
    <t>Determines whether the service was incurred on a weekend or weekday. (Weekday, Weekend, Unknown)</t>
  </si>
  <si>
    <t>The first and highest level of the Milliman Health Cost Guideline (HCG) service grouping system. The Setting grouping assigns all services into one of five categories (e.g., 1. Inpatient, 2. Outpatient, 3. Professional, 4. Prescription Drug, 5. Ancillary).</t>
  </si>
  <si>
    <t>A summation of the total coinsurance, copayment, and deductible collected.</t>
  </si>
  <si>
    <t>Total Member Paid (Actual)</t>
  </si>
  <si>
    <t>Total Paid (Actual)</t>
  </si>
  <si>
    <t>Total Member Paid (Proxy)</t>
  </si>
  <si>
    <t>Total Paid (Proxy)</t>
  </si>
  <si>
    <t>A summation of the service line paid amount.</t>
  </si>
  <si>
    <t/>
  </si>
  <si>
    <t>A two-character code that represents the disposition of the patient upon leaving the facility. If the patient died, this event may be indicated here 
(01,"Home, self-care status"
02,Short term hospital
03,SNF
04,Custodial/Supportive Care
05,Cancer/Children's Hospital
06,Home health Service
07,Against medical advice
08,Reserved (Discontinued 7/13: Home IV service)
09,Admitted as an Inpatient to this Hospital
10,Reserved (Discontinued 7/13: Another Hospital-Neonate after care)
13,Reserved (Discontinued 7/13: Another Hospital-Tertiary after care)
20,Expired
21,Court/Law enforcement
22,Reserved (Discontinued 7/13: Neonate after care)
23,Reserved (Discontinued 7/13: Tertiary after care)
30,Still a patient
40,Hospice - Expired at Home
41,Hospice - Expired in a Medical Facility
42,Hospice - Expired - Place Unknown
43,Federal Health Care Facility
50,Hospice-home
51,Hospice-medical facility
61,Swing bed
62,Rehab facility/unit
63,LTC hospital
64,Nursing facility
65,Psych hosp/unit
66,Critical Access Hospital
69,Designated Disaster Alternative Care Site
70,Other institution
71,"OP services other facility, discontinued 4/03"
72,"OP services this facility, discontinued 4/03"
81,Home-Self care w Planned Readmission
82,Short Term Hospital w Planned Readmission
83,SNF w Planned Readmission
84,Cust/supp care w Planned Readmission
85,Canc/child hosp w Planned Readmission
86,Home health Service w Planned Readmission
87,Court/Law enforcement w Planned Readmission
88,Federal health care facility w Planned Readmission
89,Swing bed w Planned Readmission
90,Rehab facility/unit w Planned Readmission
91,LTC hospital w Planned Readmission
92,Nursg Fac-Medicaid Cert w Planned Readmission
93,Psych hosp/unit w Planned Readmission
94,Critical Access Hospital w Planned Readmission
95,Other institution w Planned Readmission)</t>
  </si>
  <si>
    <t>Was benefit paid to network provider? (Y/N)</t>
  </si>
  <si>
    <t>Member ethnicity (01 - Y, 02 - N, or 03 - UNK).</t>
  </si>
  <si>
    <t>Virginia Health Planning Region mapped from ZIP Codes:
Unspecified
1 - NORTHWESTERN VIRGINIA
2 - NORTHERN VIRGINIA
3 - SOUTHWEST VIRGINIA
4 - CENTRAL VIRGINIA
5 - EASTERN VIRGINIA</t>
  </si>
  <si>
    <t>Virginia Health Planning District mapped from ZIP Codes:
Unspecified
1 - LENOWISCO
10 - THOMAS JEFFERSON
11 - CENTRAL VIRGINIA
12 - WEST PIEDMONT
13 - SOUTHSIDE
14 - PIEDMONT
15 - RICHMOND REGIONAL
16 - RADCO
17 - NORTHERN NECK
18 - MIDDLE PENINSULA
19 - CRATER
2 - CUMBERLAND PLATEAU
22 - ACCOMACK-NORTHAMPTON
23 - HAMPTON ROADS
3 - MOUNT ROGERS
4 - NEW RIVER VALLEY
5 - FIFTH
6 - CENTRAL SHENANDOAH
7 - LORD FAIRFAX
8 - NORTHERN VIRGINIA
9 - RAPPAHANNOCK-RAPIDAN</t>
  </si>
  <si>
    <t>Total Necessary Events - Base</t>
  </si>
  <si>
    <t>A summation of the proxy amount of non-premium member payments (coinsurance + copayment + deductible) averaged across all data submitters and is not representative of allowed amounts reported by any one data submitter.</t>
  </si>
  <si>
    <t>Describes data source (VHI or VHI_CMS).</t>
  </si>
  <si>
    <t>Indicates the type of facility where a service was performed:
(Unknown
Hospital
Skilled Nursing
Home Health
Religious Non-Medical Health Care Institutions
Intermediate Care
Clinic
Special Facility)</t>
  </si>
  <si>
    <t>Indicates the setting of care billed on a professional claim line, corresponding to the industry standard place of service code.
26 - Military treatment facility
65 - End stage renal disease treatment facility
25 - Birthing center
20 - Urgent Care Facility
61 - Comprehensive inpatient rehabilitation facility
16 - Temporary Lodging
22 - On Campus-Outpatient hospital
31 - Skilled nursing facility
17 - Walk-in Retail Health Clinic
12 - Home
83 - 
21 - Inpatient hospital
19 - Off Campus-Outpatient hospital
51 - Inpatient psychiatric facility
23 - Emergency room - hospital
05 - Indian Health Service - Free Standing Facility
07 - Tribal 638 - Free Standing Facility
90 - 
70 - 
BL - 
IN - 
I3 - 
91 - 
DS - 
81 - Independent laboratory
55 - Residential substance abuse treatment facility
41 - Ambulance - land
58 - Non-residential Opioid Treatment Facility
15 - Mobile Unit
34 - Hospice
62 - Comprehensive outpatient rehabilitation facility
02 - Telehealth Provided Other than in Patient's Home
11 - Office
10 - Telehealth Provided in Patient's Home
42 - Ambulance - air or water
50 - Federally qualified health centers
-1 - 
32 - Nursing facility
49 - Independent Clinic
24 - Ambulatory surgical center
06 - Indian Health Service - Provider-Based Facility
08 - Tribal 638 - Provider-Based Facility
95 - 
29 - 
0R - 
80 - 
99 - Other unlisted facility
33 - Custodial care facility
13 - Assisted Living Facility
72 - Rural health clinic
01 - Pharmacy
04 - Homeless Shelter
52 - Psychiatric facility partial hospitalization
57 - Non-residential Substance Abuse Treatment Facility
60 - Mass immunizations center (eff. 9/1/97)
03 - School
71 - State or local public health clinic
56 - Psychiatric residential treatment center
00 - 
09 - Prison - Correctional Facility
14 - Group Home
54 - Intermediate care facility/mentally retarded
53 - Community mental health center
18 - Place of Employment/Worksite
27 - Outreach Site/ Street
98 - 
UN - 
82 - 
3. - 
40 - 
59 - 
D9 - 
97 - 
30 - 
0 - 
45 - 
66 - Programs of All-Inclusive Care for the Elderly (PACE) Center</t>
  </si>
  <si>
    <t>Member gender  M, F, or U).</t>
  </si>
  <si>
    <t xml:space="preserve">Describes CMS claim type (MCR_DME, MCR_HHA,MCR_HOSPICE, MCR_INPATIENT, MCR_OUTPATIENT,MCR_PARTB_CARRIER, MCR_RX, MCR_SNF)
</t>
  </si>
  <si>
    <t>Unique value assigned to identify each unique individual within the data warehouse per unique insurance plan</t>
  </si>
  <si>
    <t>Member Key</t>
  </si>
  <si>
    <t>Primary Key</t>
  </si>
  <si>
    <t>Composite Primary Key</t>
  </si>
  <si>
    <t>Claims</t>
  </si>
  <si>
    <t>Service Information</t>
  </si>
  <si>
    <t>Payer Information</t>
  </si>
  <si>
    <t>Approved</t>
  </si>
  <si>
    <t>Subgroup</t>
  </si>
  <si>
    <t>Facility</t>
  </si>
  <si>
    <t xml:space="preserve"> Prof</t>
  </si>
  <si>
    <t>Pharm</t>
  </si>
  <si>
    <t>Demo</t>
  </si>
  <si>
    <t>Enroll</t>
  </si>
  <si>
    <t>Episodes</t>
  </si>
  <si>
    <t>Admission Dates</t>
  </si>
  <si>
    <t>✓</t>
  </si>
  <si>
    <t>Diagnosistic Information</t>
  </si>
  <si>
    <t>Attrib PCP Information</t>
  </si>
  <si>
    <t>Payer Identifier</t>
  </si>
  <si>
    <t>Drug Information</t>
  </si>
  <si>
    <t>Member Location Demographics</t>
  </si>
  <si>
    <t>Episode Primary Provider Information</t>
  </si>
  <si>
    <t>Member Demographics</t>
  </si>
  <si>
    <t>Enrollment/Claim Information</t>
  </si>
  <si>
    <t>Procedure Information</t>
  </si>
  <si>
    <t>Claim Groupers</t>
  </si>
  <si>
    <t>Service Rollups</t>
  </si>
  <si>
    <t>Discharge Dates</t>
  </si>
  <si>
    <t>Episode Groupers</t>
  </si>
  <si>
    <t>Billing Provider Information</t>
  </si>
  <si>
    <t>Episode Dates</t>
  </si>
  <si>
    <t>Rx Drug Class Information</t>
  </si>
  <si>
    <t>Claim Information</t>
  </si>
  <si>
    <t>Incurred Dates</t>
  </si>
  <si>
    <t>Episode Managing Provider Information</t>
  </si>
  <si>
    <t>Paid Dates</t>
  </si>
  <si>
    <t>Service Provider Information</t>
  </si>
  <si>
    <t>PCP Information</t>
  </si>
  <si>
    <t>Diagnostic Rollups</t>
  </si>
  <si>
    <t>Professional Provider Information</t>
  </si>
  <si>
    <t>Final</t>
  </si>
  <si>
    <t>Indicates a member's relationship to the subscriber (SUBSCRIBER, SPOUSE, DEPENDENT, Unknown).</t>
  </si>
  <si>
    <t>ADULT_FLAG: Indicates whether the member age on the date of service is greater than or equal to 18 (Y) or less than 18 (N).</t>
  </si>
  <si>
    <t>Master Field Name List</t>
  </si>
  <si>
    <t>Contained in Buckets</t>
  </si>
  <si>
    <t>Risk Measures</t>
  </si>
  <si>
    <t>Subscriber key is a MedInsight generated number that represents the subscriber in a health insurance plan. The subscriber is the person who has purchased (or who's employer has purchased) the health insurance plan. A subscriber can have zero, one, or more associated members.</t>
  </si>
  <si>
    <t>Waste Measures</t>
  </si>
  <si>
    <t>Included</t>
  </si>
  <si>
    <t>Total Admissions</t>
  </si>
  <si>
    <t>Requester Name:</t>
  </si>
  <si>
    <t>Field Checking:</t>
  </si>
  <si>
    <t>Facility Inpatient Medical Claims</t>
  </si>
  <si>
    <t>Facility Outpatient Medical Claims</t>
  </si>
  <si>
    <t>Professional Medical Claims</t>
  </si>
  <si>
    <t>Category</t>
  </si>
  <si>
    <t>Required</t>
  </si>
  <si>
    <t>X</t>
  </si>
  <si>
    <t>(Shown as 'ADULT_FLAG') Indicates whether the member age on the date of service is greater than or equal to 18 (Y) or less than 18 (N).</t>
  </si>
  <si>
    <t>Unique value assigned to identify each unique individual within the data warehouse per unique insurance plan.</t>
  </si>
  <si>
    <t>Data Release Committee Category Layout</t>
  </si>
  <si>
    <t>Requested</t>
  </si>
  <si>
    <t>Requested Categories:</t>
  </si>
  <si>
    <t>Fields to Be Brought to Committee</t>
  </si>
  <si>
    <t>Field Categories</t>
  </si>
  <si>
    <t>Requestor Name:</t>
  </si>
  <si>
    <t>Final Fields</t>
  </si>
  <si>
    <t>Request Number:</t>
  </si>
  <si>
    <t>Instructions:</t>
  </si>
  <si>
    <t>▼</t>
  </si>
  <si>
    <t>Manually Switch Fields Off Here If Needed</t>
  </si>
  <si>
    <t>(Green Fields=Approved)</t>
  </si>
  <si>
    <t>Approved Categories: (Unhide rows on left)</t>
  </si>
  <si>
    <t>▶ By default, the fields brought to the Data Release Commitee are highlighted green.
▶ If there are fields that need to be added or removed to the final extract(s), use the checkboxes below to switch the field "on" or "off."
▶ Cells highlighted in green are the only fields to be included in the extract(s).</t>
  </si>
  <si>
    <t>Field Category Buckets</t>
  </si>
  <si>
    <t>VHI flag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</si>
</sst>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1"/>
      <color theme="1"/>
      <name val="Calibri"/>
      <family val="2"/>
      <scheme val="minor"/>
    </font>
    <font>
      <b/>
      <sz val="16"/>
      <color theme="0"/>
      <name val="Tahoma"/>
      <family val="2"/>
    </font>
    <font>
      <sz val="14"/>
      <color theme="3"/>
      <name val="Tahoma"/>
      <family val="2"/>
    </font>
    <font>
      <sz val="16"/>
      <color theme="1"/>
      <name val="Tahoma"/>
      <family val="2"/>
    </font>
    <font>
      <sz val="12"/>
      <color theme="1"/>
      <name val="Tahoma"/>
      <family val="2"/>
    </font>
    <font>
      <sz val="14"/>
      <color theme="1"/>
      <name val="Tahoma"/>
      <family val="2"/>
    </font>
    <font>
      <b/>
      <sz val="12"/>
      <color theme="0"/>
      <name val="Tahoma"/>
      <family val="2"/>
    </font>
    <font>
      <sz val="11"/>
      <color rgb="FF000000"/>
      <name val="Tahoma"/>
      <family val="2"/>
    </font>
    <font>
      <sz val="11"/>
      <color theme="1"/>
      <name val="Tahoma"/>
      <family val="2"/>
    </font>
    <font>
      <sz val="11"/>
      <name val="Tahoma"/>
      <family val="2"/>
    </font>
    <font>
      <sz val="11"/>
      <color rgb="FF39414D"/>
      <name val="Tahoma"/>
      <family val="2"/>
    </font>
    <font>
      <sz val="8"/>
      <color theme="3"/>
      <name val="Tahoma"/>
      <family val="2"/>
    </font>
    <font>
      <u/>
      <sz val="11"/>
      <color theme="10"/>
      <name val="Calibri"/>
      <family val="2"/>
      <scheme val="minor"/>
    </font>
    <font>
      <sz val="10"/>
      <color theme="1"/>
      <name val="Tahoma"/>
      <family val="2"/>
    </font>
    <font>
      <b/>
      <sz val="10"/>
      <color theme="0"/>
      <name val="Tahoma"/>
      <family val="2"/>
    </font>
    <font>
      <sz val="10"/>
      <color theme="0"/>
      <name val="Tahoma"/>
      <family val="2"/>
    </font>
    <font>
      <b/>
      <sz val="9"/>
      <color theme="0"/>
      <name val="Tahoma"/>
      <family val="2"/>
    </font>
    <font>
      <sz val="12"/>
      <color theme="0"/>
      <name val="Tahoma"/>
      <family val="2"/>
    </font>
    <font>
      <sz val="12"/>
      <color rgb="FF000000"/>
      <name val="Tahoma"/>
      <family val="2"/>
    </font>
    <font>
      <b/>
      <sz val="14"/>
      <color theme="3"/>
      <name val="Tahoma"/>
      <family val="2"/>
    </font>
    <font>
      <sz val="12"/>
      <color theme="3"/>
      <name val="Tahoma"/>
      <family val="2"/>
    </font>
    <font>
      <b/>
      <sz val="11"/>
      <color theme="0"/>
      <name val="Calibri"/>
      <family val="2"/>
      <scheme val="minor"/>
    </font>
    <font>
      <sz val="12"/>
      <name val="Tahoma"/>
      <family val="2"/>
    </font>
    <font>
      <sz val="14"/>
      <name val="Tahoma"/>
      <family val="2"/>
    </font>
    <font>
      <sz val="10"/>
      <color theme="1"/>
      <name val="Calibri"/>
      <family val="2"/>
      <scheme val="minor"/>
    </font>
    <font>
      <sz val="11"/>
      <color theme="1"/>
      <name val="Aptos Narrow"/>
      <family val="2"/>
    </font>
    <font>
      <b/>
      <sz val="11"/>
      <color theme="0"/>
      <name val="Tahoma"/>
      <family val="2"/>
    </font>
    <font>
      <b/>
      <sz val="11"/>
      <color theme="1"/>
      <name val="Calibri"/>
      <family val="2"/>
      <scheme val="minor"/>
    </font>
    <font>
      <b/>
      <sz val="10"/>
      <color theme="1"/>
      <name val="Calibri"/>
      <family val="2"/>
      <scheme val="minor"/>
    </font>
    <font>
      <b/>
      <sz val="9"/>
      <color theme="0"/>
      <name val="Calibri"/>
      <family val="2"/>
      <scheme val="minor"/>
    </font>
    <font>
      <b/>
      <sz val="8"/>
      <color theme="3"/>
      <name val="Tahoma"/>
      <family val="2"/>
    </font>
    <font>
      <b/>
      <sz val="10"/>
      <color theme="1"/>
      <name val="Tahoma"/>
      <family val="2"/>
    </font>
    <font>
      <b/>
      <sz val="11"/>
      <color rgb="FFFFFFFF"/>
      <name val="Calibri"/>
      <family val="2"/>
      <scheme val="minor"/>
    </font>
    <font>
      <sz val="14"/>
      <color theme="0"/>
      <name val="Tahoma"/>
      <family val="2"/>
    </font>
    <font>
      <b/>
      <sz val="18"/>
      <color rgb="FFEBEBE5"/>
      <name val="Tahoma"/>
      <family val="2"/>
    </font>
    <font>
      <sz val="10"/>
      <name val="Courier New"/>
      <family val="3"/>
    </font>
    <font>
      <sz val="10"/>
      <color rgb="FF000000"/>
      <name val="Courier New"/>
      <family val="3"/>
    </font>
    <font>
      <b/>
      <sz val="18"/>
      <color theme="0"/>
      <name val="Tahoma"/>
      <family val="2"/>
    </font>
    <font>
      <sz val="11"/>
      <color theme="0"/>
      <name val="Tahoma"/>
      <family val="2"/>
    </font>
    <font>
      <sz val="16"/>
      <color theme="0"/>
      <name val="Tahoma"/>
      <family val="2"/>
    </font>
    <font>
      <sz val="11"/>
      <color theme="1"/>
      <name val="Courier New"/>
      <family val="3"/>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3057"/>
        <bgColor indexed="64"/>
      </patternFill>
    </fill>
    <fill>
      <patternFill patternType="solid">
        <fgColor rgb="FFFFFFA3"/>
        <bgColor indexed="64"/>
      </patternFill>
    </fill>
    <fill>
      <patternFill patternType="solid">
        <fgColor theme="0" tint="-0.14999847407452621"/>
        <bgColor theme="0" tint="-0.14999847407452621"/>
      </patternFill>
    </fill>
    <fill>
      <patternFill patternType="solid">
        <fgColor rgb="FFC7C7BC"/>
        <bgColor indexed="64"/>
      </patternFill>
    </fill>
    <fill>
      <patternFill patternType="solid">
        <fgColor rgb="FFFFFFCD"/>
        <bgColor indexed="64"/>
      </patternFill>
    </fill>
    <fill>
      <patternFill patternType="solid">
        <fgColor rgb="FFFFFFA3"/>
        <bgColor theme="0" tint="-0.14999847407452621"/>
      </patternFill>
    </fill>
    <fill>
      <patternFill patternType="solid">
        <fgColor rgb="FFF0F0EA"/>
        <bgColor indexed="64"/>
      </patternFill>
    </fill>
    <fill>
      <patternFill patternType="solid">
        <fgColor rgb="FFEBEBE5"/>
        <bgColor indexed="64"/>
      </patternFill>
    </fill>
    <fill>
      <patternFill patternType="solid">
        <fgColor rgb="FF003057"/>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rgb="FF000000"/>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rgb="FF003057"/>
      </right>
      <top/>
      <bottom style="thin">
        <color rgb="FF003057"/>
      </bottom>
      <diagonal/>
    </border>
    <border>
      <left/>
      <right style="thin">
        <color rgb="FF003057"/>
      </right>
      <top style="thin">
        <color indexed="64"/>
      </top>
      <bottom/>
      <diagonal/>
    </border>
    <border>
      <left style="thin">
        <color rgb="FF003057"/>
      </left>
      <right style="thin">
        <color rgb="FF003057"/>
      </right>
      <top style="thin">
        <color rgb="FF003057"/>
      </top>
      <bottom style="thin">
        <color rgb="FF003057"/>
      </bottom>
      <diagonal/>
    </border>
    <border>
      <left style="thin">
        <color indexed="64"/>
      </left>
      <right style="thin">
        <color rgb="FF003057"/>
      </right>
      <top style="thin">
        <color indexed="64"/>
      </top>
      <bottom style="thin">
        <color rgb="FF003057"/>
      </bottom>
      <diagonal/>
    </border>
    <border>
      <left/>
      <right/>
      <top/>
      <bottom style="thin">
        <color rgb="FF003057"/>
      </bottom>
      <diagonal/>
    </border>
    <border>
      <left style="thin">
        <color rgb="FF003057"/>
      </left>
      <right/>
      <top style="thin">
        <color rgb="FF003057"/>
      </top>
      <bottom/>
      <diagonal/>
    </border>
    <border>
      <left style="thin">
        <color rgb="FF003057"/>
      </left>
      <right style="thin">
        <color rgb="FF003057"/>
      </right>
      <top style="thin">
        <color rgb="FF003057"/>
      </top>
      <bottom/>
      <diagonal/>
    </border>
    <border>
      <left style="thin">
        <color rgb="FF003057"/>
      </left>
      <right style="thin">
        <color rgb="FF003057"/>
      </right>
      <top style="thin">
        <color rgb="FF003057"/>
      </top>
      <bottom style="thin">
        <color rgb="FFB4B4A6"/>
      </bottom>
      <diagonal/>
    </border>
    <border>
      <left style="thin">
        <color rgb="FF003057"/>
      </left>
      <right style="thin">
        <color rgb="FF003057"/>
      </right>
      <top/>
      <bottom/>
      <diagonal/>
    </border>
    <border>
      <left style="thin">
        <color rgb="FF003057"/>
      </left>
      <right style="thin">
        <color rgb="FF003057"/>
      </right>
      <top style="thin">
        <color rgb="FFC7C7BC"/>
      </top>
      <bottom style="thin">
        <color rgb="FFC7C7BC"/>
      </bottom>
      <diagonal/>
    </border>
    <border>
      <left style="thin">
        <color rgb="FF003057"/>
      </left>
      <right style="thin">
        <color rgb="FF003057"/>
      </right>
      <top style="thin">
        <color rgb="FFD6D6CE"/>
      </top>
      <bottom style="thin">
        <color rgb="FFB4B4A6"/>
      </bottom>
      <diagonal/>
    </border>
    <border>
      <left style="thin">
        <color rgb="FF003057"/>
      </left>
      <right style="thin">
        <color rgb="FF003057"/>
      </right>
      <top/>
      <bottom style="thin">
        <color rgb="FF003057"/>
      </bottom>
      <diagonal/>
    </border>
    <border>
      <left style="thin">
        <color indexed="64"/>
      </left>
      <right style="thin">
        <color rgb="FFD6D6CE"/>
      </right>
      <top style="thin">
        <color rgb="FFB4B4A6"/>
      </top>
      <bottom style="thin">
        <color rgb="FFD6D6CE"/>
      </bottom>
      <diagonal/>
    </border>
    <border>
      <left style="thin">
        <color rgb="FF003057"/>
      </left>
      <right style="thin">
        <color rgb="FF003057"/>
      </right>
      <top style="thin">
        <color rgb="FF000000"/>
      </top>
      <bottom style="thin">
        <color auto="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0"/>
      </right>
      <top/>
      <bottom style="thin">
        <color theme="0"/>
      </bottom>
      <diagonal/>
    </border>
  </borders>
  <cellStyleXfs count="2">
    <xf numFmtId="0" fontId="0" fillId="0" borderId="0"/>
    <xf numFmtId="0" fontId="12" fillId="0" borderId="0" applyNumberFormat="0" applyFill="0" applyBorder="0" applyAlignment="0" applyProtection="0"/>
  </cellStyleXfs>
  <cellXfs count="137">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0" xfId="0" applyFont="1"/>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vertical="center"/>
    </xf>
    <xf numFmtId="0" fontId="4" fillId="0" borderId="0" xfId="0" applyFont="1"/>
    <xf numFmtId="0" fontId="4" fillId="0" borderId="0" xfId="0" applyFont="1" applyAlignment="1">
      <alignment wrapText="1"/>
    </xf>
    <xf numFmtId="0" fontId="4" fillId="4" borderId="0" xfId="0" applyFont="1" applyFill="1"/>
    <xf numFmtId="0" fontId="1" fillId="4" borderId="5" xfId="0" applyFont="1" applyFill="1" applyBorder="1" applyAlignment="1">
      <alignment vertical="center"/>
    </xf>
    <xf numFmtId="0" fontId="8" fillId="0" borderId="1" xfId="0" applyFont="1" applyBorder="1" applyAlignment="1" applyProtection="1">
      <alignment vertical="center"/>
      <protection locked="0"/>
    </xf>
    <xf numFmtId="0" fontId="1" fillId="4" borderId="0" xfId="0" applyFont="1" applyFill="1" applyAlignment="1">
      <alignment horizontal="center" vertical="center"/>
    </xf>
    <xf numFmtId="0" fontId="4" fillId="4" borderId="0" xfId="0" applyFont="1" applyFill="1" applyAlignment="1">
      <alignment horizontal="center"/>
    </xf>
    <xf numFmtId="0" fontId="4" fillId="0" borderId="0" xfId="0" applyFont="1" applyAlignment="1">
      <alignment horizontal="center"/>
    </xf>
    <xf numFmtId="0" fontId="1" fillId="4" borderId="7" xfId="0" applyFont="1" applyFill="1" applyBorder="1" applyAlignment="1">
      <alignment horizontal="centerContinuous" vertical="center"/>
    </xf>
    <xf numFmtId="0" fontId="1" fillId="4" borderId="0" xfId="0" applyFont="1" applyFill="1" applyAlignment="1">
      <alignment horizontal="centerContinuous" vertical="center"/>
    </xf>
    <xf numFmtId="0" fontId="1" fillId="4" borderId="4" xfId="0" applyFont="1" applyFill="1" applyBorder="1" applyAlignment="1">
      <alignment horizontal="centerContinuous" vertical="center"/>
    </xf>
    <xf numFmtId="0" fontId="6" fillId="4" borderId="0" xfId="0" applyFont="1" applyFill="1" applyAlignment="1">
      <alignment horizontal="right" vertical="center" wrapText="1"/>
    </xf>
    <xf numFmtId="0" fontId="13" fillId="0" borderId="0" xfId="0" applyFont="1">
      <extLst>
        <ext xmlns:xfpb="http://schemas.microsoft.com/office/spreadsheetml/2022/featurepropertybag" uri="{C7286773-470A-42A8-94C5-96B5CB345126}">
          <xfpb:xfComplement i="0"/>
        </ext>
      </extLst>
    </xf>
    <xf numFmtId="0" fontId="13" fillId="0" borderId="0" xfId="0" applyFont="1"/>
    <xf numFmtId="0" fontId="13" fillId="4" borderId="0" xfId="0" applyFont="1" applyFill="1"/>
    <xf numFmtId="0" fontId="13" fillId="4" borderId="0" xfId="0" applyFont="1" applyFill="1" applyAlignment="1">
      <alignment vertical="center"/>
    </xf>
    <xf numFmtId="0" fontId="15" fillId="4" borderId="0" xfId="0" applyFont="1" applyFill="1" applyAlignment="1">
      <alignment vertical="center"/>
    </xf>
    <xf numFmtId="0" fontId="16" fillId="4" borderId="0" xfId="0" applyFont="1" applyFill="1" applyAlignment="1">
      <alignment vertical="center"/>
    </xf>
    <xf numFmtId="0" fontId="7" fillId="0" borderId="2" xfId="0" applyFont="1" applyBorder="1">
      <extLst>
        <ext xmlns:xfpb="http://schemas.microsoft.com/office/spreadsheetml/2022/featurepropertybag" uri="{C7286773-470A-42A8-94C5-96B5CB345126}">
          <xfpb:xfComplement i="0"/>
        </ext>
      </extLst>
    </xf>
    <xf numFmtId="0" fontId="15" fillId="8" borderId="0" xfId="0" quotePrefix="1" applyFont="1" applyFill="1" applyAlignment="1">
      <alignment horizontal="center" vertical="center"/>
    </xf>
    <xf numFmtId="0" fontId="13" fillId="0" borderId="0" xfId="0" applyFont="1" applyAlignment="1">
      <alignment horizontal="left"/>
      <extLst>
        <ext xmlns:xfpb="http://schemas.microsoft.com/office/spreadsheetml/2022/featurepropertybag" uri="{C7286773-470A-42A8-94C5-96B5CB345126}">
          <xfpb:xfComplement i="0"/>
        </ext>
      </extLst>
    </xf>
    <xf numFmtId="0" fontId="12" fillId="0" borderId="0" xfId="1"/>
    <xf numFmtId="0" fontId="12" fillId="4" borderId="0" xfId="1" applyFill="1"/>
    <xf numFmtId="0" fontId="8" fillId="0" borderId="9" xfId="0" applyFont="1" applyBorder="1" applyAlignment="1">
      <alignment horizontal="left" vertical="top"/>
    </xf>
    <xf numFmtId="0" fontId="8" fillId="0" borderId="9" xfId="0" applyFont="1" applyBorder="1" applyAlignment="1">
      <alignment horizontal="left" vertical="top" wrapText="1"/>
    </xf>
    <xf numFmtId="0" fontId="9" fillId="0" borderId="9" xfId="0" applyFont="1" applyBorder="1" applyAlignment="1">
      <alignment horizontal="left" vertical="top" wrapText="1"/>
    </xf>
    <xf numFmtId="0" fontId="10" fillId="0" borderId="9" xfId="0" applyFont="1" applyBorder="1" applyAlignment="1">
      <alignment horizontal="left" vertical="top" wrapText="1"/>
    </xf>
    <xf numFmtId="0" fontId="20" fillId="2" borderId="1" xfId="0" applyFont="1" applyFill="1" applyBorder="1" applyAlignment="1">
      <alignment horizontal="center" vertical="center" wrapText="1"/>
    </xf>
    <xf numFmtId="0" fontId="9" fillId="0" borderId="1" xfId="0" applyFont="1" applyBorder="1" applyAlignment="1" applyProtection="1">
      <alignment horizontal="left" vertical="center"/>
      <protection locked="0"/>
    </xf>
    <xf numFmtId="0" fontId="9" fillId="0" borderId="10" xfId="0" applyFont="1" applyBorder="1" applyAlignment="1" applyProtection="1">
      <alignment horizontal="left" vertical="top" wrapText="1"/>
      <protection locked="0"/>
    </xf>
    <xf numFmtId="0" fontId="9" fillId="0" borderId="1"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1" xfId="0" applyFont="1" applyBorder="1" applyAlignment="1">
      <alignment horizontal="center" vertical="center"/>
    </xf>
    <xf numFmtId="0" fontId="21" fillId="4" borderId="11" xfId="0" applyFont="1" applyFill="1" applyBorder="1"/>
    <xf numFmtId="0" fontId="21" fillId="4" borderId="12" xfId="0" applyFont="1" applyFill="1" applyBorder="1"/>
    <xf numFmtId="0" fontId="21" fillId="4" borderId="0" xfId="0" applyFont="1" applyFill="1"/>
    <xf numFmtId="0" fontId="21" fillId="4" borderId="13" xfId="0" applyFont="1" applyFill="1" applyBorder="1"/>
    <xf numFmtId="0" fontId="21" fillId="4" borderId="14" xfId="0" applyFont="1" applyFill="1" applyBorder="1"/>
    <xf numFmtId="0" fontId="21" fillId="4" borderId="15" xfId="0" applyFont="1" applyFill="1" applyBorder="1"/>
    <xf numFmtId="0" fontId="0" fillId="4" borderId="0" xfId="0" applyFill="1"/>
    <xf numFmtId="0" fontId="21" fillId="4" borderId="0" xfId="0" applyFont="1" applyFill="1" applyAlignment="1">
      <alignment wrapText="1"/>
    </xf>
    <xf numFmtId="0" fontId="21" fillId="4" borderId="16" xfId="0" applyFont="1" applyFill="1" applyBorder="1" applyAlignment="1">
      <alignment wrapText="1"/>
    </xf>
    <xf numFmtId="0" fontId="21" fillId="4" borderId="17" xfId="0" applyFont="1" applyFill="1" applyBorder="1" applyAlignment="1">
      <alignment wrapText="1"/>
    </xf>
    <xf numFmtId="0" fontId="0" fillId="0" borderId="0" xfId="0" applyAlignment="1">
      <alignment wrapText="1"/>
    </xf>
    <xf numFmtId="0" fontId="0" fillId="0" borderId="13" xfId="0" applyBorder="1" applyAlignment="1">
      <alignment wrapText="1"/>
    </xf>
    <xf numFmtId="0" fontId="24" fillId="0" borderId="0" xfId="0" applyFont="1" applyAlignment="1">
      <alignment horizontal="center" wrapText="1"/>
      <extLst>
        <ext xmlns:xfpb="http://schemas.microsoft.com/office/spreadsheetml/2022/featurepropertybag" uri="{C7286773-470A-42A8-94C5-96B5CB345126}">
          <xfpb:xfComplement i="0"/>
        </ext>
      </extLst>
    </xf>
    <xf numFmtId="0" fontId="0" fillId="0" borderId="0" xfId="0" applyAlignment="1">
      <alignment horizontal="left" vertical="center"/>
    </xf>
    <xf numFmtId="0" fontId="0" fillId="0" borderId="0" xfId="0" applyAlignment="1">
      <alignment horizontal="center" vertical="center"/>
    </xf>
    <xf numFmtId="0" fontId="25" fillId="0" borderId="0" xfId="0" applyFont="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6" fillId="4" borderId="17" xfId="0" applyFont="1" applyFill="1" applyBorder="1" applyAlignment="1">
      <alignment horizontal="left" vertical="center"/>
    </xf>
    <xf numFmtId="0" fontId="13" fillId="10" borderId="18" xfId="0" applyFont="1" applyFill="1" applyBorder="1" applyAlignment="1">
      <alignment horizontal="left" vertical="center"/>
    </xf>
    <xf numFmtId="0" fontId="26" fillId="4" borderId="19" xfId="0" applyFont="1" applyFill="1" applyBorder="1" applyAlignment="1">
      <alignment horizontal="left" vertical="center"/>
    </xf>
    <xf numFmtId="0" fontId="13" fillId="0" borderId="20" xfId="0" applyFont="1" applyBorder="1" applyAlignment="1">
      <alignment horizontal="left" vertical="center"/>
    </xf>
    <xf numFmtId="0" fontId="13" fillId="10" borderId="21" xfId="0" applyFont="1" applyFill="1" applyBorder="1" applyAlignment="1">
      <alignment horizontal="left" vertical="center"/>
    </xf>
    <xf numFmtId="0" fontId="26" fillId="4" borderId="22" xfId="0" applyFont="1" applyFill="1" applyBorder="1" applyAlignment="1">
      <alignment horizontal="left" vertical="center"/>
    </xf>
    <xf numFmtId="0" fontId="28" fillId="0" borderId="0" xfId="0" applyFont="1" applyAlignment="1">
      <alignment horizontal="center" wrapText="1"/>
      <extLst>
        <ext xmlns:xfpb="http://schemas.microsoft.com/office/spreadsheetml/2022/featurepropertybag" uri="{C7286773-470A-42A8-94C5-96B5CB345126}">
          <xfpb:xfComplement i="0"/>
        </ext>
      </extLst>
    </xf>
    <xf numFmtId="0" fontId="27" fillId="0" borderId="0" xfId="0" applyFont="1" applyAlignment="1">
      <alignment horizontal="center" vertical="center"/>
    </xf>
    <xf numFmtId="0" fontId="29" fillId="4" borderId="0" xfId="0" applyFont="1" applyFill="1" applyAlignment="1">
      <alignment wrapText="1"/>
    </xf>
    <xf numFmtId="0" fontId="0" fillId="0" borderId="0" xfId="0" applyAlignment="1">
      <alignment horizontal="center"/>
    </xf>
    <xf numFmtId="0" fontId="21" fillId="4" borderId="23" xfId="0" applyFont="1" applyFill="1" applyBorder="1" applyAlignment="1">
      <alignment vertical="center"/>
    </xf>
    <xf numFmtId="0" fontId="19" fillId="2" borderId="0" xfId="0" applyFont="1" applyFill="1" applyAlignment="1">
      <alignment horizontal="center" vertical="center"/>
    </xf>
    <xf numFmtId="0" fontId="19" fillId="2" borderId="0" xfId="0" applyFont="1" applyFill="1" applyAlignment="1">
      <alignment horizontal="center" vertical="center" wrapText="1"/>
    </xf>
    <xf numFmtId="0" fontId="30" fillId="2" borderId="0" xfId="0" applyFont="1" applyFill="1" applyAlignment="1">
      <alignment horizontal="center" vertical="center"/>
    </xf>
    <xf numFmtId="0" fontId="8" fillId="0" borderId="0" xfId="0" applyFont="1" applyAlignment="1" applyProtection="1">
      <alignment vertical="center"/>
      <protection locked="0"/>
    </xf>
    <xf numFmtId="0" fontId="8" fillId="0" borderId="0" xfId="0" applyFont="1" applyAlignment="1">
      <alignment horizontal="left" vertical="top" wrapText="1"/>
    </xf>
    <xf numFmtId="0" fontId="18" fillId="0" borderId="0" xfId="0" applyFont="1" applyAlignment="1">
      <alignment horizontal="left" vertical="top"/>
    </xf>
    <xf numFmtId="0" fontId="8" fillId="6" borderId="0" xfId="0" applyFont="1" applyFill="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8" fillId="5" borderId="0" xfId="0" applyFont="1" applyFill="1" applyAlignment="1" applyProtection="1">
      <alignment vertical="center"/>
      <protection locked="0"/>
    </xf>
    <xf numFmtId="0" fontId="8" fillId="5" borderId="0" xfId="0" applyFont="1" applyFill="1" applyAlignment="1">
      <alignment horizontal="left" vertical="top" wrapText="1"/>
    </xf>
    <xf numFmtId="0" fontId="4" fillId="0" borderId="0" xfId="0" applyFont="1" applyAlignment="1" applyProtection="1">
      <alignment horizontal="left" vertical="top"/>
      <protection locked="0"/>
    </xf>
    <xf numFmtId="0" fontId="8" fillId="9" borderId="0" xfId="0" applyFont="1" applyFill="1" applyAlignment="1">
      <alignment horizontal="left" vertical="top" wrapText="1"/>
    </xf>
    <xf numFmtId="0" fontId="8" fillId="0" borderId="0" xfId="0" applyFont="1" applyAlignment="1">
      <alignment horizontal="left" vertical="top"/>
    </xf>
    <xf numFmtId="0" fontId="9" fillId="0" borderId="0" xfId="0" applyFont="1" applyAlignment="1" applyProtection="1">
      <alignment horizontal="left" vertical="center"/>
      <protection locked="0"/>
    </xf>
    <xf numFmtId="0" fontId="9" fillId="0" borderId="0" xfId="0" applyFont="1" applyAlignment="1" applyProtection="1">
      <alignment horizontal="left" vertical="top" wrapText="1"/>
      <protection locked="0"/>
    </xf>
    <xf numFmtId="0" fontId="1" fillId="4"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11" fillId="2" borderId="0" xfId="0" applyFont="1" applyFill="1" applyAlignment="1">
      <alignment horizontal="center" vertical="center" wrapText="1"/>
    </xf>
    <xf numFmtId="0" fontId="23"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23" fillId="0" borderId="0" xfId="0" applyFont="1" applyAlignment="1">
      <alignment horizontal="center" vertical="center"/>
    </xf>
    <xf numFmtId="0" fontId="22" fillId="0" borderId="0" xfId="0" applyFont="1" applyAlignment="1" applyProtection="1">
      <alignment horizontal="center" vertical="center"/>
      <protection locked="0"/>
    </xf>
    <xf numFmtId="0" fontId="2" fillId="3" borderId="0" xfId="0" applyFont="1" applyFill="1" applyAlignment="1">
      <alignment horizontal="center" vertical="center" wrapText="1"/>
    </xf>
    <xf numFmtId="0" fontId="7" fillId="5" borderId="0" xfId="0" applyFont="1" applyFill="1" applyAlignment="1" applyProtection="1">
      <alignment horizontal="center"/>
      <protection locked="0"/>
      <extLst>
        <ext xmlns:xfpb="http://schemas.microsoft.com/office/spreadsheetml/2022/featurepropertybag" uri="{C7286773-470A-42A8-94C5-96B5CB345126}">
          <xfpb:xfComplement i="0"/>
        </ext>
      </extLst>
    </xf>
    <xf numFmtId="0" fontId="8" fillId="0" borderId="0" xfId="0" applyFont="1" applyProtection="1">
      <protection locked="0"/>
      <extLst>
        <ext xmlns:xfpb="http://schemas.microsoft.com/office/spreadsheetml/2022/featurepropertybag" uri="{C7286773-470A-42A8-94C5-96B5CB345126}">
          <xfpb:xfComplement i="0"/>
        </ext>
      </extLst>
    </xf>
    <xf numFmtId="0" fontId="13" fillId="0" borderId="21" xfId="0" applyFont="1" applyBorder="1" applyAlignment="1">
      <alignment horizontal="left" vertical="center"/>
    </xf>
    <xf numFmtId="0" fontId="1" fillId="4" borderId="0" xfId="0" applyFont="1" applyFill="1" applyAlignment="1">
      <alignment horizontal="left" vertical="center"/>
    </xf>
    <xf numFmtId="0" fontId="8" fillId="0" borderId="3" xfId="0" applyFont="1" applyBorder="1" applyAlignment="1" applyProtection="1">
      <alignment vertical="center"/>
      <protection locked="0"/>
    </xf>
    <xf numFmtId="0" fontId="0" fillId="0" borderId="0" xfId="0">
      <extLst>
        <ext xmlns:xfpb="http://schemas.microsoft.com/office/spreadsheetml/2022/featurepropertybag" uri="{C7286773-470A-42A8-94C5-96B5CB345126}">
          <xfpb:xfComplement i="0"/>
        </ext>
      </extLst>
    </xf>
    <xf numFmtId="0" fontId="32" fillId="12" borderId="24" xfId="0" applyFont="1" applyFill="1" applyBorder="1" applyAlignment="1">
      <alignment wrapText="1"/>
    </xf>
    <xf numFmtId="0" fontId="24" fillId="0" borderId="0" xfId="0" applyFont="1"/>
    <xf numFmtId="0" fontId="31" fillId="11" borderId="13" xfId="0" applyFont="1" applyFill="1" applyBorder="1" applyAlignment="1">
      <alignment horizontal="left" vertical="center"/>
    </xf>
    <xf numFmtId="0" fontId="17" fillId="0" borderId="0" xfId="0" applyFont="1"/>
    <xf numFmtId="0" fontId="33" fillId="4" borderId="0" xfId="0" applyFont="1" applyFill="1" applyAlignment="1">
      <alignment vertical="center" wrapText="1"/>
    </xf>
    <xf numFmtId="0" fontId="17" fillId="4" borderId="0" xfId="0" applyFont="1" applyFill="1" applyAlignment="1">
      <alignment vertical="center" wrapText="1"/>
    </xf>
    <xf numFmtId="0" fontId="33" fillId="4" borderId="0" xfId="0" applyFont="1" applyFill="1" applyAlignment="1">
      <alignment horizontal="center" vertical="center" wrapText="1"/>
    </xf>
    <xf numFmtId="0" fontId="34" fillId="4" borderId="5" xfId="0" applyFont="1" applyFill="1" applyBorder="1" applyAlignment="1">
      <alignment horizontal="center" vertical="center"/>
    </xf>
    <xf numFmtId="0" fontId="14" fillId="4" borderId="5" xfId="0" applyFont="1" applyFill="1" applyBorder="1" applyAlignment="1">
      <alignment horizontal="center" vertical="center" wrapText="1"/>
    </xf>
    <xf numFmtId="0" fontId="35" fillId="0" borderId="8" xfId="0" applyFont="1" applyBorder="1" applyAlignment="1">
      <alignment horizontal="center" vertical="center"/>
    </xf>
    <xf numFmtId="0" fontId="36" fillId="0" borderId="8" xfId="0" applyFont="1" applyBorder="1" applyAlignment="1">
      <alignment horizontal="center" vertical="center"/>
    </xf>
    <xf numFmtId="0" fontId="37" fillId="4" borderId="0" xfId="0" applyFont="1" applyFill="1" applyAlignment="1">
      <alignment horizontal="left" vertical="center" indent="1"/>
    </xf>
    <xf numFmtId="0" fontId="38" fillId="4" borderId="0" xfId="0" applyFont="1" applyFill="1" applyAlignment="1">
      <alignment horizontal="right" vertical="center" wrapText="1"/>
    </xf>
    <xf numFmtId="0" fontId="39" fillId="4" borderId="0" xfId="0" applyFont="1" applyFill="1" applyAlignment="1">
      <alignment vertical="center"/>
    </xf>
    <xf numFmtId="0" fontId="40" fillId="5" borderId="0" xfId="0" applyFont="1" applyFill="1" applyAlignment="1">
      <alignment horizontal="center" vertical="center"/>
    </xf>
    <xf numFmtId="0" fontId="8" fillId="7" borderId="0" xfId="0" applyFont="1" applyFill="1"/>
    <xf numFmtId="0" fontId="14" fillId="4" borderId="0" xfId="0" applyFont="1" applyFill="1" applyAlignment="1">
      <alignment vertical="center"/>
    </xf>
    <xf numFmtId="0" fontId="14" fillId="4" borderId="0" xfId="0" applyFont="1" applyFill="1" applyAlignment="1">
      <alignment vertical="center"/>
      <extLst>
        <ext xmlns:xfpb="http://schemas.microsoft.com/office/spreadsheetml/2022/featurepropertybag" uri="{C7286773-470A-42A8-94C5-96B5CB345126}">
          <xfpb:xfComplement i="0"/>
        </ext>
      </extLst>
    </xf>
    <xf numFmtId="0" fontId="15" fillId="4" borderId="0" xfId="0" applyFont="1" applyFill="1" applyAlignment="1">
      <alignment vertical="center"/>
      <extLst>
        <ext xmlns:xfpb="http://schemas.microsoft.com/office/spreadsheetml/2022/featurepropertybag" uri="{C7286773-470A-42A8-94C5-96B5CB345126}">
          <xfpb:xfComplement i="0"/>
        </ext>
      </extLst>
    </xf>
    <xf numFmtId="0" fontId="1" fillId="4" borderId="0" xfId="0" applyFont="1" applyFill="1" applyAlignment="1">
      <alignment horizontal="left" vertical="center" indent="2"/>
    </xf>
    <xf numFmtId="0" fontId="6" fillId="4" borderId="25" xfId="0" applyFont="1" applyFill="1" applyBorder="1" applyAlignment="1">
      <alignment horizontal="left" vertical="center" wrapText="1" indent="1"/>
    </xf>
    <xf numFmtId="0" fontId="6" fillId="4" borderId="26" xfId="0" applyFont="1" applyFill="1" applyBorder="1" applyAlignment="1">
      <alignment horizontal="left" vertical="center" wrapText="1" indent="1"/>
    </xf>
    <xf numFmtId="0" fontId="14" fillId="4" borderId="27" xfId="0" applyFont="1" applyFill="1" applyBorder="1" applyAlignment="1">
      <alignment horizontal="left" vertical="center" wrapText="1" indent="1"/>
    </xf>
    <xf numFmtId="0" fontId="14" fillId="4" borderId="28" xfId="0" applyFont="1" applyFill="1" applyBorder="1" applyAlignment="1">
      <alignment horizontal="left" vertical="center" wrapText="1" indent="1"/>
    </xf>
    <xf numFmtId="0" fontId="6" fillId="4" borderId="0" xfId="0" applyFont="1" applyFill="1" applyAlignment="1">
      <alignment horizontal="center" vertical="center" wrapText="1"/>
    </xf>
    <xf numFmtId="0" fontId="15" fillId="4" borderId="0" xfId="0" applyFont="1" applyFill="1" applyAlignment="1">
      <alignment horizontal="left" vertical="top" wrapText="1"/>
    </xf>
    <xf numFmtId="0" fontId="13" fillId="8" borderId="0" xfId="0" applyFont="1" applyFill="1" applyAlignment="1">
      <alignment horizontal="center" vertical="center"/>
    </xf>
    <xf numFmtId="0" fontId="8" fillId="0" borderId="0" xfId="0" applyFont="1" applyAlignment="1">
      <alignment horizontal="center" vertical="top" wrapText="1"/>
    </xf>
    <xf numFmtId="0" fontId="8" fillId="0" borderId="0" xfId="0" applyFont="1" applyAlignment="1">
      <alignment horizontal="center" vertical="top"/>
    </xf>
    <xf numFmtId="0" fontId="9" fillId="0" borderId="0" xfId="0" applyFont="1" applyAlignment="1" applyProtection="1">
      <alignment horizontal="center" vertical="top" wrapText="1"/>
      <protection locked="0"/>
    </xf>
    <xf numFmtId="0" fontId="8" fillId="0" borderId="0" xfId="0" applyFont="1" applyAlignment="1">
      <alignment horizontal="center" vertical="top" wrapText="1"/>
      <extLst>
        <ext xmlns:xfpb="http://schemas.microsoft.com/office/spreadsheetml/2022/featurepropertybag" uri="{C7286773-470A-42A8-94C5-96B5CB345126}">
          <xfpb:xfComplement i="0"/>
        </ext>
      </extLst>
    </xf>
    <xf numFmtId="0" fontId="9" fillId="0" borderId="0" xfId="0" applyFont="1" applyAlignment="1">
      <alignment horizontal="left" vertical="top"/>
    </xf>
    <xf numFmtId="49" fontId="5" fillId="5" borderId="0" xfId="0" applyNumberFormat="1" applyFont="1" applyFill="1" applyAlignment="1">
      <alignment horizontal="right" vertical="center"/>
    </xf>
    <xf numFmtId="14" fontId="5" fillId="5" borderId="0" xfId="0" applyNumberFormat="1" applyFont="1" applyFill="1" applyAlignment="1">
      <alignment horizontal="right" vertical="center"/>
    </xf>
  </cellXfs>
  <cellStyles count="2">
    <cellStyle name="Hyperlink" xfId="1" builtinId="8"/>
    <cellStyle name="Normal" xfId="0" builtinId="0"/>
  </cellStyles>
  <dxfs count="238">
    <dxf>
      <font>
        <color rgb="FF580000"/>
      </font>
      <fill>
        <patternFill>
          <bgColor rgb="FFFFCDCD"/>
        </patternFill>
      </fill>
    </dxf>
    <dxf>
      <font>
        <b val="0"/>
        <i val="0"/>
        <strike val="0"/>
        <condense val="0"/>
        <extend val="0"/>
        <outline val="0"/>
        <shadow val="0"/>
        <u val="none"/>
        <vertAlign val="baseline"/>
        <sz val="11"/>
        <color auto="1"/>
        <name val="Tahoma"/>
        <family val="2"/>
        <scheme val="none"/>
      </font>
      <fill>
        <patternFill patternType="solid">
          <fgColor theme="0" tint="-0.14999847407452621"/>
          <bgColor theme="0" tint="-0.1499984740745262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center" vertical="top"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Tahoma"/>
        <family val="2"/>
        <scheme val="none"/>
      </font>
      <fill>
        <patternFill patternType="solid">
          <fgColor indexed="64"/>
          <bgColor rgb="FFFFFF00"/>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9" tint="-0.499984740745262"/>
      </font>
      <fill>
        <patternFill>
          <bgColor rgb="FFC6E0B4"/>
        </patternFill>
      </fill>
    </dxf>
    <dxf>
      <font>
        <color theme="9" tint="-0.499984740745262"/>
      </font>
      <fill>
        <patternFill>
          <bgColor theme="9" tint="0.59996337778862885"/>
        </patternFill>
      </fill>
    </dxf>
    <dxf>
      <font>
        <b val="0"/>
        <i val="0"/>
        <strike val="0"/>
        <condense val="0"/>
        <extend val="0"/>
        <outline val="0"/>
        <shadow val="0"/>
        <u val="none"/>
        <vertAlign val="baseline"/>
        <sz val="10"/>
        <color theme="1"/>
        <name val="Tahoma"/>
        <family val="2"/>
        <scheme val="none"/>
      </font>
      <alignment horizontal="left" vertical="bottom" textRotation="0" wrapText="0"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0"/>
        <color theme="1"/>
        <name val="Tahoma"/>
        <family val="2"/>
        <scheme val="none"/>
      </font>
      <alignment horizontal="left" vertical="bottom" textRotation="0" wrapText="0" indent="0" justifyLastLine="0" shrinkToFit="0" readingOrder="0"/>
      <extLst>
        <ext xmlns:xfpb="http://schemas.microsoft.com/office/spreadsheetml/2022/featurepropertybag" uri="{0417FA29-78FA-4A13-93AC-8FF0FAFDF519}">
          <xfpb:DXFComplement i="0"/>
        </ext>
      </extLst>
    </dxf>
    <dxf>
      <font>
        <b/>
        <i val="0"/>
        <strike val="0"/>
        <condense val="0"/>
        <extend val="0"/>
        <outline val="0"/>
        <shadow val="0"/>
        <u val="none"/>
        <vertAlign val="baseline"/>
        <sz val="10"/>
        <color theme="0"/>
        <name val="Tahoma"/>
        <family val="2"/>
        <scheme val="none"/>
      </font>
      <fill>
        <patternFill patternType="solid">
          <fgColor indexed="64"/>
          <bgColor rgb="FF003057"/>
        </patternFill>
      </fill>
      <alignment horizontal="general" vertical="center" textRotation="0" wrapText="0" indent="0" justifyLastLine="0" shrinkToFit="0" readingOrder="0"/>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b val="0"/>
        <i val="0"/>
        <strike val="0"/>
        <condense val="0"/>
        <extend val="0"/>
        <outline val="0"/>
        <shadow val="0"/>
        <u val="none"/>
        <vertAlign val="baseline"/>
        <sz val="10"/>
        <color theme="1"/>
        <name val="Tahoma"/>
        <family val="2"/>
        <scheme val="none"/>
      </font>
    </dxf>
    <dxf>
      <font>
        <b val="0"/>
        <i val="0"/>
        <strike val="0"/>
        <condense val="0"/>
        <extend val="0"/>
        <outline val="0"/>
        <shadow val="0"/>
        <u val="none"/>
        <vertAlign val="baseline"/>
        <sz val="10"/>
        <color theme="1"/>
        <name val="Tahoma"/>
        <family val="2"/>
        <scheme val="none"/>
      </font>
      <extLst>
        <ext xmlns:xfpb="http://schemas.microsoft.com/office/spreadsheetml/2022/featurepropertybag" uri="{0417FA29-78FA-4A13-93AC-8FF0FAFDF519}">
          <xfpb:DXFComplement i="0"/>
        </ext>
      </extLst>
    </dxf>
    <dxf>
      <font>
        <strike val="0"/>
        <outline val="0"/>
        <shadow val="0"/>
        <u val="none"/>
        <vertAlign val="baseline"/>
        <sz val="10"/>
        <color theme="0"/>
        <name val="Tahoma"/>
        <family val="2"/>
        <scheme val="none"/>
      </font>
      <fill>
        <patternFill>
          <fgColor indexed="64"/>
          <bgColor rgb="FF003057"/>
        </patternFill>
      </fill>
      <alignment vertical="center" textRotation="0" wrapText="0" indent="0" justifyLastLine="0" shrinkToFit="0" readingOrder="0"/>
    </dxf>
    <dxf>
      <font>
        <b val="0"/>
        <i val="0"/>
        <strike val="0"/>
        <condense val="0"/>
        <extend val="0"/>
        <outline val="0"/>
        <shadow val="0"/>
        <u val="none"/>
        <vertAlign val="baseline"/>
        <sz val="10"/>
        <color theme="1"/>
        <name val="Tahoma"/>
        <family val="2"/>
        <scheme val="none"/>
      </font>
    </dxf>
    <dxf>
      <font>
        <b val="0"/>
        <i val="0"/>
        <strike val="0"/>
        <condense val="0"/>
        <extend val="0"/>
        <outline val="0"/>
        <shadow val="0"/>
        <u val="none"/>
        <vertAlign val="baseline"/>
        <sz val="10"/>
        <color theme="1"/>
        <name val="Tahoma"/>
        <family val="2"/>
        <scheme val="none"/>
      </font>
      <extLst>
        <ext xmlns:xfpb="http://schemas.microsoft.com/office/spreadsheetml/2022/featurepropertybag" uri="{0417FA29-78FA-4A13-93AC-8FF0FAFDF519}">
          <xfpb:DXFComplement i="0"/>
        </ext>
      </extLst>
    </dxf>
    <dxf>
      <font>
        <strike val="0"/>
        <outline val="0"/>
        <shadow val="0"/>
        <u val="none"/>
        <vertAlign val="baseline"/>
        <sz val="10"/>
        <color theme="0"/>
        <name val="Tahoma"/>
        <family val="2"/>
        <scheme val="none"/>
      </font>
      <fill>
        <patternFill>
          <fgColor indexed="64"/>
          <bgColor rgb="FF003057"/>
        </patternFill>
      </fill>
      <alignment vertical="center" textRotation="0" wrapText="0" indent="0" justifyLastLine="0" shrinkToFit="0" readingOrder="0"/>
    </dxf>
    <dxf>
      <font>
        <b val="0"/>
        <i val="0"/>
        <strike val="0"/>
        <condense val="0"/>
        <extend val="0"/>
        <outline val="0"/>
        <shadow val="0"/>
        <u val="none"/>
        <vertAlign val="baseline"/>
        <sz val="10"/>
        <color theme="1"/>
        <name val="Tahoma"/>
        <family val="2"/>
        <scheme val="none"/>
      </font>
    </dxf>
    <dxf>
      <font>
        <b val="0"/>
        <i val="0"/>
        <strike val="0"/>
        <condense val="0"/>
        <extend val="0"/>
        <outline val="0"/>
        <shadow val="0"/>
        <u val="none"/>
        <vertAlign val="baseline"/>
        <sz val="10"/>
        <color theme="1"/>
        <name val="Tahoma"/>
        <family val="2"/>
        <scheme val="none"/>
      </font>
      <extLst>
        <ext xmlns:xfpb="http://schemas.microsoft.com/office/spreadsheetml/2022/featurepropertybag" uri="{0417FA29-78FA-4A13-93AC-8FF0FAFDF519}">
          <xfpb:DXFComplement i="0"/>
        </ext>
      </extLst>
    </dxf>
    <dxf>
      <font>
        <strike val="0"/>
        <outline val="0"/>
        <shadow val="0"/>
        <u val="none"/>
        <vertAlign val="baseline"/>
        <sz val="10"/>
        <color theme="0"/>
        <name val="Tahoma"/>
        <family val="2"/>
        <scheme val="none"/>
      </font>
      <fill>
        <patternFill>
          <fgColor indexed="64"/>
          <bgColor rgb="FF003057"/>
        </patternFill>
      </fill>
      <alignment vertical="center" textRotation="0" wrapText="0" indent="0" justifyLastLine="0" shrinkToFit="0" readingOrder="0"/>
    </dxf>
    <dxf>
      <font>
        <b val="0"/>
        <i val="0"/>
        <strike val="0"/>
        <condense val="0"/>
        <extend val="0"/>
        <outline val="0"/>
        <shadow val="0"/>
        <u val="none"/>
        <vertAlign val="baseline"/>
        <sz val="10"/>
        <color theme="1"/>
        <name val="Tahoma"/>
        <family val="2"/>
        <scheme val="none"/>
      </font>
    </dxf>
    <dxf>
      <font>
        <b val="0"/>
        <i val="0"/>
        <strike val="0"/>
        <condense val="0"/>
        <extend val="0"/>
        <outline val="0"/>
        <shadow val="0"/>
        <u val="none"/>
        <vertAlign val="baseline"/>
        <sz val="10"/>
        <color theme="1"/>
        <name val="Tahoma"/>
        <family val="2"/>
        <scheme val="none"/>
      </font>
      <extLst>
        <ext xmlns:xfpb="http://schemas.microsoft.com/office/spreadsheetml/2022/featurepropertybag" uri="{0417FA29-78FA-4A13-93AC-8FF0FAFDF519}">
          <xfpb:DXFComplement i="0"/>
        </ext>
      </extLst>
    </dxf>
    <dxf>
      <font>
        <strike val="0"/>
        <outline val="0"/>
        <shadow val="0"/>
        <u val="none"/>
        <vertAlign val="baseline"/>
        <sz val="10"/>
        <color theme="0"/>
        <name val="Tahoma"/>
        <family val="2"/>
        <scheme val="none"/>
      </font>
      <fill>
        <patternFill>
          <fgColor indexed="64"/>
          <bgColor rgb="FF003057"/>
        </patternFill>
      </fill>
      <alignment vertical="center" textRotation="0" wrapText="0" indent="0" justifyLastLine="0" shrinkToFit="0" readingOrder="0"/>
    </dxf>
    <dxf>
      <font>
        <b val="0"/>
        <i val="0"/>
        <strike val="0"/>
        <condense val="0"/>
        <extend val="0"/>
        <outline val="0"/>
        <shadow val="0"/>
        <u val="none"/>
        <vertAlign val="baseline"/>
        <sz val="10"/>
        <color theme="1"/>
        <name val="Tahoma"/>
        <family val="2"/>
        <scheme val="none"/>
      </font>
    </dxf>
    <dxf>
      <font>
        <b val="0"/>
        <i val="0"/>
        <strike val="0"/>
        <condense val="0"/>
        <extend val="0"/>
        <outline val="0"/>
        <shadow val="0"/>
        <u val="none"/>
        <vertAlign val="baseline"/>
        <sz val="10"/>
        <color theme="1"/>
        <name val="Tahoma"/>
        <family val="2"/>
        <scheme val="none"/>
      </font>
      <extLst>
        <ext xmlns:xfpb="http://schemas.microsoft.com/office/spreadsheetml/2022/featurepropertybag" uri="{0417FA29-78FA-4A13-93AC-8FF0FAFDF519}">
          <xfpb:DXFComplement i="0"/>
        </ext>
      </extLst>
    </dxf>
    <dxf>
      <font>
        <strike val="0"/>
        <outline val="0"/>
        <shadow val="0"/>
        <u val="none"/>
        <vertAlign val="baseline"/>
        <sz val="10"/>
        <color theme="0"/>
        <name val="Tahoma"/>
        <family val="2"/>
        <scheme val="none"/>
      </font>
      <fill>
        <patternFill>
          <fgColor indexed="64"/>
          <bgColor rgb="FF003057"/>
        </patternFill>
      </fill>
      <alignment vertical="center" textRotation="0" wrapText="0" indent="0" justifyLastLine="0" shrinkToFit="0" readingOrder="0"/>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font>
        <strike val="0"/>
        <outline val="0"/>
        <shadow val="0"/>
        <u val="none"/>
        <vertAlign val="baseline"/>
        <sz val="10"/>
        <name val="Tahoma"/>
        <family val="2"/>
        <scheme val="none"/>
      </font>
    </dxf>
    <dxf>
      <border outline="0">
        <left style="thin">
          <color indexed="64"/>
        </left>
      </border>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border diagonalUp="0" diagonalDown="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color theme="1"/>
      </font>
      <numFmt numFmtId="0" formatCode="General"/>
      <fill>
        <patternFill patternType="solid">
          <fgColor indexed="64"/>
          <bgColor rgb="FFF0F0EA"/>
        </patternFill>
      </fill>
      <alignment horizontal="center" vertical="center" textRotation="0" wrapText="0" indent="0" justifyLastLine="0" shrinkToFit="0" readingOrder="0"/>
      <border diagonalUp="0" diagonalDown="0" outline="0">
        <left/>
        <right/>
        <top style="thin">
          <color rgb="FFD6D6CE"/>
        </top>
        <bottom/>
      </border>
    </dxf>
    <dxf>
      <font>
        <strike val="0"/>
        <outline val="0"/>
        <shadow val="0"/>
        <u val="none"/>
        <vertAlign val="baseline"/>
        <sz val="10"/>
        <color theme="1"/>
        <name val="Calibri"/>
        <family val="2"/>
        <scheme val="minor"/>
      </font>
      <numFmt numFmtId="0" formatCode="General"/>
      <extLst>
        <ext xmlns:xfpb="http://schemas.microsoft.com/office/spreadsheetml/2022/featurepropertybag" uri="{0417FA29-78FA-4A13-93AC-8FF0FAFDF519}">
          <xfpb:DXFComplement i="1"/>
        </ext>
      </extLst>
    </dxf>
    <dxf>
      <font>
        <strike val="0"/>
        <outline val="0"/>
        <shadow val="0"/>
        <u val="none"/>
        <vertAlign val="baseline"/>
        <color theme="1"/>
      </font>
    </dxf>
    <dxf>
      <font>
        <strike val="0"/>
        <outline val="0"/>
        <shadow val="0"/>
        <u val="none"/>
        <vertAlign val="baseline"/>
        <color theme="1"/>
      </font>
      <fill>
        <patternFill patternType="solid">
          <fgColor indexed="64"/>
          <bgColor rgb="FFF0F0EA"/>
        </patternFill>
      </fill>
      <alignment horizontal="left" vertical="center" textRotation="0" wrapText="0" indent="0" justifyLastLine="0" shrinkToFit="0" readingOrder="0"/>
      <border diagonalUp="0" diagonalDown="0" outline="0">
        <left/>
        <right/>
        <top style="thin">
          <color rgb="FFD6D6CE"/>
        </top>
        <bottom/>
      </border>
    </dxf>
    <dxf>
      <font>
        <strike val="0"/>
        <outline val="0"/>
        <shadow val="0"/>
        <u val="none"/>
        <vertAlign val="baseline"/>
        <sz val="10"/>
        <color theme="1"/>
        <name val="Calibri"/>
        <family val="2"/>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left style="thin">
          <color rgb="FFB4B4A6"/>
        </left>
        <right/>
        <top style="thin">
          <color rgb="FFD6D6CE"/>
        </top>
        <bottom/>
      </border>
      <extLst>
        <ext xmlns:xfpb="http://schemas.microsoft.com/office/spreadsheetml/2022/featurepropertybag" uri="{0417FA29-78FA-4A13-93AC-8FF0FAFDF519}">
          <xfpb:DXFComplement i="0"/>
        </ext>
      </extLst>
    </dxf>
    <dxf>
      <font>
        <strike val="0"/>
        <outline val="0"/>
        <shadow val="0"/>
        <u val="none"/>
        <vertAlign val="baseline"/>
        <color theme="1"/>
      </font>
      <fill>
        <patternFill patternType="solid">
          <fgColor rgb="FF000000"/>
          <bgColor rgb="FFF0F0EA"/>
        </patternFill>
      </fill>
    </dxf>
    <dxf>
      <font>
        <b/>
        <i val="0"/>
        <strike val="0"/>
        <condense val="0"/>
        <extend val="0"/>
        <outline val="0"/>
        <shadow val="0"/>
        <u val="none"/>
        <vertAlign val="baseline"/>
        <sz val="11"/>
        <color theme="0"/>
        <name val="Calibri"/>
        <family val="2"/>
        <scheme val="minor"/>
      </font>
      <fill>
        <patternFill patternType="solid">
          <fgColor indexed="64"/>
          <bgColor rgb="FF003057"/>
        </patternFill>
      </fill>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numFmt numFmtId="0" formatCode="General"/>
      <extLst>
        <ext xmlns:xfpb="http://schemas.microsoft.com/office/spreadsheetml/2022/featurepropertybag" uri="{0417FA29-78FA-4A13-93AC-8FF0FAFDF519}">
          <xfpb:DXFComplement i="0"/>
        </ext>
      </extLst>
    </dxf>
    <dxf>
      <font>
        <strike val="0"/>
        <outline val="0"/>
        <shadow val="0"/>
        <u val="none"/>
        <vertAlign val="baseline"/>
        <color theme="1"/>
      </font>
    </dxf>
    <dxf>
      <font>
        <strike val="0"/>
        <outline val="0"/>
        <shadow val="0"/>
        <u val="none"/>
        <vertAlign val="baseline"/>
        <color theme="1"/>
      </font>
    </dxf>
    <dxf>
      <font>
        <b val="0"/>
        <strike val="0"/>
        <outline val="0"/>
        <shadow val="0"/>
        <u val="none"/>
        <vertAlign val="baseline"/>
        <sz val="10"/>
        <color theme="1"/>
        <name val="Calibri"/>
        <family val="2"/>
        <scheme val="minor"/>
      </font>
      <numFmt numFmtId="0" formatCode="Genera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color theme="1"/>
      </font>
    </dxf>
    <dxf>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numFmt numFmtId="0" formatCode="General"/>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sz val="10"/>
        <color theme="1"/>
        <name val="Calibri"/>
        <family val="2"/>
        <scheme val="minor"/>
      </font>
      <numFmt numFmtId="0" formatCode="Genera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color theme="1"/>
      </font>
    </dxf>
    <dxf>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dxf>
    <dxf>
      <font>
        <strike val="0"/>
        <outline val="0"/>
        <shadow val="0"/>
        <u val="none"/>
        <vertAlign val="baseline"/>
        <sz val="10"/>
        <color theme="1"/>
        <name val="Calibri"/>
        <family val="2"/>
        <scheme val="minor"/>
      </font>
      <numFmt numFmtId="0" formatCode="Genera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color theme="1"/>
      </font>
    </dxf>
    <dxf>
      <font>
        <b/>
        <i val="0"/>
        <strike val="0"/>
        <condense val="0"/>
        <extend val="0"/>
        <outline val="0"/>
        <shadow val="0"/>
        <u val="none"/>
        <vertAlign val="baseline"/>
        <sz val="11"/>
        <color theme="0"/>
        <name val="Calibri"/>
        <family val="2"/>
        <scheme val="minor"/>
      </font>
      <fill>
        <patternFill patternType="solid">
          <fgColor indexed="64"/>
          <bgColor rgb="FF003057"/>
        </patternFill>
      </fill>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numFmt numFmtId="0" formatCode="General"/>
    </dxf>
    <dxf>
      <font>
        <strike val="0"/>
        <outline val="0"/>
        <shadow val="0"/>
        <u val="none"/>
        <vertAlign val="baseline"/>
        <color theme="1"/>
      </font>
      <fill>
        <patternFill patternType="none">
          <fgColor indexed="64"/>
          <bgColor auto="1"/>
        </patternFill>
      </fill>
    </dxf>
    <dxf>
      <font>
        <strike val="0"/>
        <outline val="0"/>
        <shadow val="0"/>
        <u val="none"/>
        <vertAlign val="baseline"/>
        <color theme="1"/>
      </font>
      <fill>
        <patternFill patternType="none">
          <fgColor indexed="64"/>
          <bgColor auto="1"/>
        </patternFill>
      </fill>
    </dxf>
    <dxf>
      <font>
        <strike val="0"/>
        <outline val="0"/>
        <shadow val="0"/>
        <u val="none"/>
        <vertAlign val="baseline"/>
        <sz val="10"/>
        <color theme="1"/>
        <name val="Calibri"/>
        <family val="2"/>
        <scheme val="minor"/>
      </font>
      <numFmt numFmtId="0" formatCode="General"/>
      <fill>
        <patternFill patternType="none">
          <fgColor rgb="FF000000"/>
          <bgColor auto="1"/>
        </patternFill>
      </fil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color theme="1"/>
      </font>
      <fill>
        <patternFill patternType="none">
          <fgColor rgb="FF000000"/>
          <bgColor auto="1"/>
        </patternFill>
      </fill>
    </dxf>
    <dxf>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rgb="FF000000"/>
          <bgColor auto="1"/>
        </patternFill>
      </fill>
      <alignment horizontal="center" vertical="center" textRotation="0" wrapText="0" indent="0" justifyLastLine="0" shrinkToFit="0" readingOrder="0"/>
    </dxf>
    <dxf>
      <numFmt numFmtId="0" formatCode="General"/>
    </dxf>
    <dxf>
      <font>
        <strike val="0"/>
        <outline val="0"/>
        <shadow val="0"/>
        <u val="none"/>
        <vertAlign val="baseline"/>
        <color theme="1"/>
      </font>
      <fill>
        <patternFill patternType="none">
          <fgColor indexed="64"/>
          <bgColor auto="1"/>
        </patternFill>
      </fill>
    </dxf>
    <dxf>
      <font>
        <strike val="0"/>
        <outline val="0"/>
        <shadow val="0"/>
        <u val="none"/>
        <vertAlign val="baseline"/>
        <color theme="1"/>
      </font>
    </dxf>
    <dxf>
      <font>
        <strike val="0"/>
        <outline val="0"/>
        <shadow val="0"/>
        <u val="none"/>
        <vertAlign val="baseline"/>
        <sz val="10"/>
        <color theme="1"/>
        <name val="Calibri"/>
        <family val="2"/>
        <scheme val="minor"/>
      </font>
      <numFmt numFmtId="0" formatCode="General"/>
      <fill>
        <patternFill patternType="none">
          <fgColor indexed="64"/>
          <bgColor auto="1"/>
        </patternFill>
      </fil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color theme="1"/>
      </font>
      <fill>
        <patternFill patternType="none">
          <fgColor rgb="FF000000"/>
          <bgColor auto="1"/>
        </patternFill>
      </fill>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numFmt numFmtId="0" formatCode="General"/>
    </dxf>
    <dxf>
      <font>
        <b val="0"/>
        <i val="0"/>
        <strike val="0"/>
        <condense val="0"/>
        <extend val="0"/>
        <outline val="0"/>
        <shadow val="0"/>
        <u val="none"/>
        <vertAlign val="baseline"/>
        <sz val="11"/>
        <color theme="1"/>
        <name val="Aptos Narrow"/>
        <family val="2"/>
        <scheme val="none"/>
      </font>
      <numFmt numFmtId="0" formatCode="General"/>
      <fill>
        <patternFill patternType="none">
          <fgColor rgb="FFD9D9D9"/>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dxf>
    <dxf>
      <font>
        <b val="0"/>
        <i val="0"/>
        <strike val="0"/>
        <condense val="0"/>
        <extend val="0"/>
        <outline val="0"/>
        <shadow val="0"/>
        <u val="none"/>
        <vertAlign val="baseline"/>
        <sz val="10"/>
        <color theme="1"/>
        <name val="Calibri"/>
        <family val="2"/>
        <scheme val="minor"/>
      </font>
      <numFmt numFmtId="0" formatCode="General"/>
      <fill>
        <patternFill patternType="none">
          <fgColor theme="0" tint="-0.14999847407452621"/>
          <bgColor auto="1"/>
        </patternFill>
      </fil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border outline="0">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fill>
        <patternFill patternType="none">
          <fgColor rgb="FFD9D9D9"/>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rgb="FF003057"/>
        </patternFill>
      </fill>
      <alignment horizontal="general" vertical="bottom" textRotation="0" wrapText="1" indent="0" justifyLastLine="0" shrinkToFit="0" readingOrder="0"/>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0" formatCode="General"/>
      <fill>
        <patternFill patternType="none">
          <fgColor indexed="64"/>
          <bgColor auto="1"/>
        </patternFill>
      </fill>
      <alignment horizontal="center" vertical="center" textRotation="0" wrapText="0" indent="0" justifyLastLine="0" shrinkToFit="0" readingOrder="0"/>
    </dxf>
    <dxf>
      <numFmt numFmtId="0" formatCode="General"/>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sz val="10"/>
        <color theme="1"/>
        <name val="Calibri"/>
        <family val="2"/>
        <scheme val="minor"/>
      </font>
      <numFmt numFmtId="0" formatCode="General"/>
      <fill>
        <patternFill patternType="none">
          <fgColor indexed="64"/>
          <bgColor auto="1"/>
        </patternFill>
      </fil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border outline="0">
        <top style="thin">
          <color rgb="FF000000"/>
        </top>
      </border>
    </dxf>
    <dxf>
      <font>
        <strike val="0"/>
        <outline val="0"/>
        <shadow val="0"/>
        <u val="none"/>
        <vertAlign val="baseline"/>
        <color theme="1"/>
      </font>
    </dxf>
    <dxf>
      <alignment horizontal="general" vertical="bottom" textRotation="0" wrapText="1" indent="0" justifyLastLine="0" shrinkToFit="0" readingOrder="0"/>
      <border diagonalUp="0" diagonalDown="0" outline="0">
        <left style="thin">
          <color rgb="FF003057"/>
        </left>
        <right style="thin">
          <color rgb="FF003057"/>
        </right>
        <top/>
        <bottom/>
      </border>
    </dxf>
    <dxf>
      <font>
        <strike val="0"/>
        <outline val="0"/>
        <shadow val="0"/>
        <u val="none"/>
        <vertAlign val="baseline"/>
        <color theme="1"/>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font>
        <strike val="0"/>
        <outline val="0"/>
        <shadow val="0"/>
        <u val="none"/>
        <vertAlign val="baseline"/>
        <color theme="1"/>
      </font>
      <numFmt numFmtId="0" formatCode="General"/>
      <alignment horizontal="center" vertical="center" textRotation="0" wrapText="0" indent="0" justifyLastLine="0" shrinkToFit="0" readingOrder="0"/>
    </dxf>
    <dxf>
      <numFmt numFmtId="0" formatCode="General"/>
    </dxf>
    <dxf>
      <font>
        <strike val="0"/>
        <outline val="0"/>
        <shadow val="0"/>
        <u val="none"/>
        <vertAlign val="baseline"/>
        <color theme="1"/>
      </font>
    </dxf>
    <dxf>
      <font>
        <strike val="0"/>
        <outline val="0"/>
        <shadow val="0"/>
        <u val="none"/>
        <vertAlign val="baseline"/>
        <color theme="1"/>
      </font>
      <alignment horizontal="left" vertical="center" textRotation="0" wrapText="0" indent="0" justifyLastLine="0" shrinkToFit="0" readingOrder="0"/>
    </dxf>
    <dxf>
      <font>
        <strike val="0"/>
        <outline val="0"/>
        <shadow val="0"/>
        <u val="none"/>
        <vertAlign val="baseline"/>
        <sz val="10"/>
        <color theme="1"/>
        <name val="Calibri"/>
        <family val="2"/>
        <scheme val="minor"/>
      </font>
      <numFmt numFmtId="0" formatCode="General"/>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border outline="0">
        <top style="thin">
          <color rgb="FF000000"/>
        </top>
      </border>
    </dxf>
    <dxf>
      <font>
        <strike val="0"/>
        <outline val="0"/>
        <shadow val="0"/>
        <u val="none"/>
        <vertAlign val="baseline"/>
        <color theme="1"/>
      </font>
    </dxf>
    <dxf>
      <alignment horizontal="general" vertical="bottom" textRotation="0" wrapText="1" indent="0" justifyLastLine="0" shrinkToFit="0" readingOrder="0"/>
    </dxf>
    <dxf>
      <font>
        <b val="0"/>
        <i val="0"/>
        <strike val="0"/>
        <condense val="0"/>
        <extend val="0"/>
        <outline val="0"/>
        <shadow val="0"/>
        <u val="none"/>
        <vertAlign val="baseline"/>
        <sz val="10"/>
        <color rgb="FF000000"/>
        <name val="Courier New"/>
        <family val="3"/>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ourier New"/>
        <family val="3"/>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4"/>
        <color auto="1"/>
        <name val="Tahoma"/>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2"/>
        <color theme="1"/>
        <name val="Tahoma"/>
        <family val="2"/>
        <scheme val="none"/>
      </font>
      <numFmt numFmtId="0" formatCode="General"/>
      <alignment horizontal="left" vertical="top" textRotation="0" wrapText="1"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1"/>
        <color theme="1"/>
        <name val="Tahoma"/>
        <family val="2"/>
        <scheme val="none"/>
      </font>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ahoma"/>
        <family val="2"/>
        <scheme val="none"/>
      </font>
      <numFmt numFmtId="0" formatCode="General"/>
      <alignment horizontal="general" vertical="bottom" textRotation="0" wrapText="0" indent="0" justifyLastLine="0" shrinkToFit="0" readingOrder="0"/>
      <border diagonalUp="0" diagonalDown="0">
        <left style="thin">
          <color indexed="64"/>
        </left>
        <right style="thin">
          <color indexed="64"/>
        </right>
        <top/>
        <bottom style="thin">
          <color indexed="64"/>
        </bottom>
      </border>
      <protection locked="1" hidden="0"/>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2"/>
        <color rgb="FF000000"/>
        <name val="Tahoma"/>
        <family val="2"/>
        <scheme val="none"/>
      </font>
      <protection locked="0" hidden="0"/>
    </dxf>
    <dxf>
      <border>
        <bottom style="thin">
          <color rgb="FF000000"/>
        </bottom>
      </border>
    </dxf>
    <dxf>
      <font>
        <b val="0"/>
        <i val="0"/>
        <strike val="0"/>
        <condense val="0"/>
        <extend val="0"/>
        <outline val="0"/>
        <shadow val="0"/>
        <u val="none"/>
        <vertAlign val="baseline"/>
        <sz val="14"/>
        <color theme="3"/>
        <name val="Tahom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Tahoma"/>
        <family val="2"/>
        <scheme val="none"/>
      </font>
      <numFmt numFmtId="0" formatCode="General"/>
      <fill>
        <patternFill patternType="none">
          <fgColor rgb="FF000000"/>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Tahom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Tahom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Tahom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rgb="FF000000"/>
        <name val="Tahoma"/>
        <family val="2"/>
        <scheme val="none"/>
      </font>
      <fill>
        <patternFill patternType="none">
          <fgColor rgb="FF000000"/>
          <bgColor auto="1"/>
        </patternFill>
      </fill>
      <alignment horizontal="left" vertical="top" textRotation="0" wrapText="0" indent="0" justifyLastLine="0" shrinkToFit="0" readingOrder="0"/>
    </dxf>
    <dxf>
      <font>
        <b/>
        <i val="0"/>
        <strike val="0"/>
        <condense val="0"/>
        <extend val="0"/>
        <outline val="0"/>
        <shadow val="0"/>
        <u val="none"/>
        <vertAlign val="baseline"/>
        <sz val="14"/>
        <color theme="3"/>
        <name val="Tahoma"/>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auto="1"/>
        <name val="Tahoma"/>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fill>
        <patternFill patternType="solid">
          <fgColor indexed="64"/>
          <bgColor rgb="FFFFFFA3"/>
        </patternFill>
      </fill>
      <alignment horizontal="general" vertical="center" textRotation="0" wrapText="0" indent="0" justifyLastLine="0" shrinkToFit="0" readingOrder="0"/>
      <protection locked="0" hidden="0"/>
      <extLst>
        <ext xmlns:xfpb="http://schemas.microsoft.com/office/spreadsheetml/2022/featurepropertybag" uri="{0417FA29-78FA-4A13-93AC-8FF0FAFDF519}">
          <xfpb:DXFComplement i="1"/>
        </ext>
      </extLst>
    </dxf>
    <dxf>
      <font>
        <b val="0"/>
        <i val="0"/>
        <strike val="0"/>
        <condense val="0"/>
        <extend val="0"/>
        <outline val="0"/>
        <shadow val="0"/>
        <u val="none"/>
        <vertAlign val="baseline"/>
        <sz val="11"/>
        <color rgb="FF000000"/>
        <name val="Tahoma"/>
        <family val="2"/>
        <scheme val="none"/>
      </font>
      <fill>
        <patternFill patternType="solid">
          <fgColor indexed="64"/>
          <bgColor rgb="FFFFFFA3"/>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rgb="FF000000"/>
        <name val="Tahoma"/>
        <family val="2"/>
        <scheme val="none"/>
      </font>
      <alignment vertical="center" textRotation="0" indent="0" justifyLastLine="0" shrinkToFit="0" readingOrder="0"/>
      <protection locked="0" hidden="0"/>
    </dxf>
    <dxf>
      <font>
        <b val="0"/>
        <i val="0"/>
        <strike val="0"/>
        <condense val="0"/>
        <extend val="0"/>
        <outline val="0"/>
        <shadow val="0"/>
        <u val="none"/>
        <vertAlign val="baseline"/>
        <sz val="14"/>
        <color theme="3"/>
        <name val="Tahoma"/>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0F0EA"/>
        </patternFill>
      </fill>
    </dxf>
    <dxf>
      <font>
        <b/>
        <i val="0"/>
        <color theme="0"/>
      </font>
      <fill>
        <patternFill>
          <bgColor rgb="FF003057"/>
        </patternFill>
      </fill>
    </dxf>
    <dxf>
      <border>
        <left style="thin">
          <color auto="1"/>
        </left>
        <right style="thin">
          <color rgb="FFB4B4A6"/>
        </right>
        <top style="thin">
          <color rgb="FFB4B4A6"/>
        </top>
        <bottom style="thin">
          <color rgb="FFB4B4A6"/>
        </bottom>
        <vertical style="thin">
          <color auto="1"/>
        </vertical>
        <horizontal style="thin">
          <color auto="1"/>
        </horizontal>
      </border>
    </dxf>
  </dxfs>
  <tableStyles count="1" defaultTableStyle="VHI Colors" defaultPivotStyle="PivotStyleLight16">
    <tableStyle name="VHI Colors" pivot="0" count="3" xr9:uid="{137DAA27-FF8D-411E-8EAF-38339B200C6C}">
      <tableStyleElement type="wholeTable" dxfId="237"/>
      <tableStyleElement type="headerRow" dxfId="236"/>
      <tableStyleElement type="firstRowStripe" dxfId="235"/>
    </tableStyle>
  </tableStyles>
  <colors>
    <mruColors>
      <color rgb="FF580000"/>
      <color rgb="FFFFCDCD"/>
      <color rgb="FFC6E0B4"/>
      <color rgb="FF003057"/>
      <color rgb="FFEBEBE5"/>
      <color rgb="FF9B9A82"/>
      <color rgb="FFE5E5DF"/>
      <color rgb="FFFFFFCD"/>
      <color rgb="FFC7C7BC"/>
      <color rgb="FFFFFF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microsoft.com/office/2022/11/relationships/FeaturePropertyBag" Target="featurePropertyBag/featurePropertyBag.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rchive/APCD%20Data%20Dictionary%20with%20Buckets%202026.04.06%20-%20Copy.xlsx" TargetMode="External"/><Relationship Id="rId2" Type="http://schemas.openxmlformats.org/officeDocument/2006/relationships/externalLinkPath" Target="file:///N:\APCD\Data%20Dictionary\Archive\APCD%20Data%20Dictionary%20with%20Buckets%202026.04.06%20-%20Copy.xlsx" TargetMode="External"/><Relationship Id="rId1" Type="http://schemas.openxmlformats.org/officeDocument/2006/relationships/externalLinkPath" Target="/APCD/Data%20Dictionary/Archive/APCD%20Data%20Dictionary%20with%20Buckets%202026.04.06%20-%20Copy.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nreviewed%20Data%20Dictionaries/APCD%20Data%20Dictionary%20with%20Buckets%202026.04.06.xlsx" TargetMode="External"/><Relationship Id="rId2" Type="http://schemas.openxmlformats.org/officeDocument/2006/relationships/externalLinkPath" Target="file:///N:\APCD\Data%20Dictionary\Unreviewed%20Data%20Dictionaries\APCD%20Data%20Dictionary%20with%20Buckets%202026.04.06.xlsx" TargetMode="External"/><Relationship Id="rId1" Type="http://schemas.openxmlformats.org/officeDocument/2006/relationships/externalLinkPath" Target="/APCD/Data%20Dictionary/Unreviewed%20Data%20Dictionaries/APCD%20Data%20Dictionary%20with%20Buckets%202026.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HI"/>
      <sheetName val="Select Data Fields"/>
      <sheetName val="Data Fields by File Type"/>
      <sheetName val="Data Field Definitions"/>
      <sheetName val="Approved"/>
      <sheetName val="Category Buckets"/>
      <sheetName val="Categories"/>
      <sheetName val="Committee Category Layout"/>
      <sheetName val="APCD Data Dictionary with Bucke"/>
    </sheetNames>
    <sheetDataSet>
      <sheetData sheetId="0"/>
      <sheetData sheetId="1">
        <row r="4">
          <cell r="B4" t="b">
            <v>0</v>
          </cell>
          <cell r="C4" t="str">
            <v>Admit Date</v>
          </cell>
        </row>
        <row r="5">
          <cell r="B5" t="b">
            <v>0</v>
          </cell>
          <cell r="C5" t="str">
            <v>Admit Day of Week</v>
          </cell>
        </row>
        <row r="6">
          <cell r="B6" t="b">
            <v>0</v>
          </cell>
          <cell r="C6" t="str">
            <v>Admit Month of Year</v>
          </cell>
        </row>
        <row r="7">
          <cell r="B7" t="b">
            <v>0</v>
          </cell>
          <cell r="C7" t="str">
            <v>Admit Quarter</v>
          </cell>
        </row>
        <row r="8">
          <cell r="B8" t="b">
            <v>0</v>
          </cell>
          <cell r="C8" t="str">
            <v>Admit Quarter of Year</v>
          </cell>
        </row>
        <row r="9">
          <cell r="B9" t="b">
            <v>0</v>
          </cell>
          <cell r="C9" t="str">
            <v>Admit Year</v>
          </cell>
        </row>
        <row r="10">
          <cell r="B10" t="b">
            <v>0</v>
          </cell>
          <cell r="C10" t="str">
            <v>Admit Year Month</v>
          </cell>
        </row>
        <row r="11">
          <cell r="B11" t="b">
            <v>0</v>
          </cell>
          <cell r="C11" t="str">
            <v>Discharge Date</v>
          </cell>
        </row>
        <row r="12">
          <cell r="B12" t="b">
            <v>0</v>
          </cell>
          <cell r="C12" t="str">
            <v>Discharge Day of Week</v>
          </cell>
        </row>
        <row r="13">
          <cell r="B13" t="b">
            <v>0</v>
          </cell>
          <cell r="C13" t="str">
            <v>Discharge Month of Year</v>
          </cell>
        </row>
        <row r="14">
          <cell r="B14" t="b">
            <v>0</v>
          </cell>
          <cell r="C14" t="str">
            <v>Discharge Quarter</v>
          </cell>
        </row>
        <row r="15">
          <cell r="B15" t="b">
            <v>0</v>
          </cell>
          <cell r="C15" t="str">
            <v>Discharge Quarter of Year</v>
          </cell>
        </row>
        <row r="16">
          <cell r="B16" t="b">
            <v>0</v>
          </cell>
          <cell r="C16" t="str">
            <v>Discharge Year</v>
          </cell>
        </row>
        <row r="17">
          <cell r="B17" t="b">
            <v>0</v>
          </cell>
          <cell r="C17" t="str">
            <v>Discharge Year Month</v>
          </cell>
        </row>
        <row r="18">
          <cell r="B18" t="b">
            <v>0</v>
          </cell>
          <cell r="C18" t="str">
            <v>Discharge Weekend Flag</v>
          </cell>
        </row>
        <row r="19">
          <cell r="B19" t="b">
            <v>0</v>
          </cell>
          <cell r="C19" t="str">
            <v>Episode Date</v>
          </cell>
        </row>
        <row r="20">
          <cell r="B20" t="b">
            <v>0</v>
          </cell>
          <cell r="C20" t="str">
            <v>Episode Max Month</v>
          </cell>
        </row>
        <row r="21">
          <cell r="B21" t="b">
            <v>0</v>
          </cell>
          <cell r="C21" t="str">
            <v>Episode Max Month of Year</v>
          </cell>
        </row>
        <row r="22">
          <cell r="B22" t="b">
            <v>0</v>
          </cell>
          <cell r="C22" t="str">
            <v>Episode Max Quarter</v>
          </cell>
        </row>
        <row r="23">
          <cell r="B23" t="b">
            <v>0</v>
          </cell>
          <cell r="C23" t="str">
            <v>Episode Max Quarter of Year</v>
          </cell>
        </row>
        <row r="24">
          <cell r="B24" t="b">
            <v>0</v>
          </cell>
          <cell r="C24" t="str">
            <v>Episode Max Year</v>
          </cell>
        </row>
        <row r="25">
          <cell r="B25" t="b">
            <v>0</v>
          </cell>
          <cell r="C25" t="str">
            <v>Incurred Date</v>
          </cell>
        </row>
        <row r="26">
          <cell r="B26" t="b">
            <v>0</v>
          </cell>
          <cell r="C26" t="str">
            <v>Incurred Day of Week</v>
          </cell>
        </row>
        <row r="27">
          <cell r="B27" t="b">
            <v>0</v>
          </cell>
          <cell r="C27" t="str">
            <v>Incurred Month of Year</v>
          </cell>
        </row>
        <row r="28">
          <cell r="B28" t="b">
            <v>0</v>
          </cell>
          <cell r="C28" t="str">
            <v>Incurred Quarter</v>
          </cell>
        </row>
        <row r="29">
          <cell r="B29" t="b">
            <v>0</v>
          </cell>
          <cell r="C29" t="str">
            <v>Incurred Quarter of Year</v>
          </cell>
        </row>
        <row r="30">
          <cell r="B30" t="b">
            <v>0</v>
          </cell>
          <cell r="C30" t="str">
            <v>Incurred Year</v>
          </cell>
        </row>
        <row r="31">
          <cell r="B31" t="b">
            <v>0</v>
          </cell>
          <cell r="C31" t="str">
            <v>Incurred Year Month</v>
          </cell>
        </row>
        <row r="32">
          <cell r="B32" t="b">
            <v>0</v>
          </cell>
          <cell r="C32" t="str">
            <v>Incurred Weekend Flag</v>
          </cell>
        </row>
        <row r="33">
          <cell r="B33" t="b">
            <v>0</v>
          </cell>
          <cell r="C33" t="str">
            <v>Paid Date</v>
          </cell>
        </row>
        <row r="34">
          <cell r="B34" t="b">
            <v>0</v>
          </cell>
          <cell r="C34" t="str">
            <v>Paid Day of Week</v>
          </cell>
        </row>
        <row r="35">
          <cell r="B35" t="b">
            <v>0</v>
          </cell>
          <cell r="C35" t="str">
            <v>Paid Month of Year</v>
          </cell>
        </row>
        <row r="36">
          <cell r="B36" t="b">
            <v>0</v>
          </cell>
          <cell r="C36" t="str">
            <v>Paid Quarter</v>
          </cell>
        </row>
        <row r="37">
          <cell r="B37" t="b">
            <v>0</v>
          </cell>
          <cell r="C37" t="str">
            <v>Paid Quarter of Year</v>
          </cell>
        </row>
        <row r="38">
          <cell r="B38" t="b">
            <v>0</v>
          </cell>
          <cell r="C38" t="str">
            <v>Paid Year</v>
          </cell>
        </row>
        <row r="39">
          <cell r="B39" t="b">
            <v>0</v>
          </cell>
          <cell r="C39" t="str">
            <v>Paid Year Month</v>
          </cell>
        </row>
        <row r="40">
          <cell r="B40" t="b">
            <v>0</v>
          </cell>
          <cell r="C40" t="str">
            <v>Primary ICD Diagnosis</v>
          </cell>
        </row>
        <row r="41">
          <cell r="B41" t="b">
            <v>0</v>
          </cell>
          <cell r="C41" t="str">
            <v>Primary ICD Diagnosis Code</v>
          </cell>
        </row>
        <row r="42">
          <cell r="B42" t="b">
            <v>0</v>
          </cell>
          <cell r="C42" t="str">
            <v>Primary ICD Diagnosis Desc</v>
          </cell>
        </row>
        <row r="43">
          <cell r="B43" t="b">
            <v>0</v>
          </cell>
          <cell r="C43" t="str">
            <v>Primary ICD Rollup</v>
          </cell>
        </row>
        <row r="44">
          <cell r="B44" t="b">
            <v>0</v>
          </cell>
          <cell r="C44" t="str">
            <v>10th ICD Diagnosis Code</v>
          </cell>
        </row>
        <row r="45">
          <cell r="B45" t="b">
            <v>0</v>
          </cell>
          <cell r="C45" t="str">
            <v>10th ICD Diagnosis Desc</v>
          </cell>
        </row>
        <row r="46">
          <cell r="B46" t="b">
            <v>0</v>
          </cell>
          <cell r="C46" t="str">
            <v>10th ICD Rollup</v>
          </cell>
        </row>
        <row r="47">
          <cell r="B47" t="b">
            <v>0</v>
          </cell>
          <cell r="C47" t="str">
            <v>10th ICD Diagnosis</v>
          </cell>
        </row>
        <row r="48">
          <cell r="B48" t="b">
            <v>0</v>
          </cell>
          <cell r="C48" t="str">
            <v>2nd ICD Diagnosis Code</v>
          </cell>
        </row>
        <row r="49">
          <cell r="B49" t="b">
            <v>0</v>
          </cell>
          <cell r="C49" t="str">
            <v>2nd ICD Diagnosis Desc</v>
          </cell>
        </row>
        <row r="50">
          <cell r="B50" t="b">
            <v>0</v>
          </cell>
          <cell r="C50" t="str">
            <v>2nd ICD Rollup</v>
          </cell>
        </row>
        <row r="51">
          <cell r="B51" t="b">
            <v>0</v>
          </cell>
          <cell r="C51" t="str">
            <v>2nd ICD Diagnosis</v>
          </cell>
        </row>
        <row r="52">
          <cell r="B52" t="b">
            <v>0</v>
          </cell>
          <cell r="C52" t="str">
            <v>3rd ICD Diagnosis Code</v>
          </cell>
        </row>
        <row r="53">
          <cell r="B53" t="b">
            <v>0</v>
          </cell>
          <cell r="C53" t="str">
            <v>3rd ICD Diagnosis Desc</v>
          </cell>
        </row>
        <row r="54">
          <cell r="B54" t="b">
            <v>0</v>
          </cell>
          <cell r="C54" t="str">
            <v>3rd ICD Rollup</v>
          </cell>
        </row>
        <row r="55">
          <cell r="B55" t="b">
            <v>0</v>
          </cell>
          <cell r="C55" t="str">
            <v>3rd ICD Diagnosis</v>
          </cell>
        </row>
        <row r="56">
          <cell r="B56" t="b">
            <v>0</v>
          </cell>
          <cell r="C56" t="str">
            <v>4th ICD Diagnosis Code</v>
          </cell>
        </row>
        <row r="57">
          <cell r="B57" t="b">
            <v>0</v>
          </cell>
          <cell r="C57" t="str">
            <v>4th ICD Diagnosis Desc</v>
          </cell>
        </row>
        <row r="58">
          <cell r="B58" t="b">
            <v>0</v>
          </cell>
          <cell r="C58" t="str">
            <v>4th ICD Rollup</v>
          </cell>
        </row>
        <row r="59">
          <cell r="B59" t="b">
            <v>0</v>
          </cell>
          <cell r="C59" t="str">
            <v>4th ICD Diagnosis</v>
          </cell>
        </row>
        <row r="60">
          <cell r="B60" t="b">
            <v>0</v>
          </cell>
          <cell r="C60" t="str">
            <v>5th ICD Diagnosis Code</v>
          </cell>
        </row>
        <row r="61">
          <cell r="B61" t="b">
            <v>0</v>
          </cell>
          <cell r="C61" t="str">
            <v>5th ICD Diagnosis Desc</v>
          </cell>
        </row>
        <row r="62">
          <cell r="B62" t="b">
            <v>0</v>
          </cell>
          <cell r="C62" t="str">
            <v>5th ICD Rollup</v>
          </cell>
        </row>
        <row r="63">
          <cell r="B63" t="b">
            <v>0</v>
          </cell>
          <cell r="C63" t="str">
            <v>5th ICD Diagnosis</v>
          </cell>
        </row>
        <row r="64">
          <cell r="B64" t="b">
            <v>0</v>
          </cell>
          <cell r="C64" t="str">
            <v>6th ICD Diagnosis Code</v>
          </cell>
        </row>
        <row r="65">
          <cell r="B65" t="b">
            <v>0</v>
          </cell>
          <cell r="C65" t="str">
            <v>6th ICD Diagnosis Desc</v>
          </cell>
        </row>
        <row r="66">
          <cell r="B66" t="b">
            <v>0</v>
          </cell>
          <cell r="C66" t="str">
            <v>6th ICD Rollup</v>
          </cell>
        </row>
        <row r="67">
          <cell r="B67" t="b">
            <v>0</v>
          </cell>
          <cell r="C67" t="str">
            <v>6th ICD Diagnosis</v>
          </cell>
        </row>
        <row r="68">
          <cell r="B68" t="b">
            <v>0</v>
          </cell>
          <cell r="C68" t="str">
            <v>7th ICD Diagnosis Code</v>
          </cell>
        </row>
        <row r="69">
          <cell r="B69" t="b">
            <v>0</v>
          </cell>
          <cell r="C69" t="str">
            <v>7th ICD Diagnosis Desc</v>
          </cell>
        </row>
        <row r="70">
          <cell r="B70" t="b">
            <v>0</v>
          </cell>
          <cell r="C70" t="str">
            <v>7th ICD Rollup</v>
          </cell>
        </row>
        <row r="71">
          <cell r="B71" t="b">
            <v>0</v>
          </cell>
          <cell r="C71" t="str">
            <v>7th ICD Diagnosis</v>
          </cell>
        </row>
        <row r="72">
          <cell r="B72" t="b">
            <v>0</v>
          </cell>
          <cell r="C72" t="str">
            <v>8th ICD Diagnosis Code</v>
          </cell>
        </row>
        <row r="73">
          <cell r="B73" t="b">
            <v>0</v>
          </cell>
          <cell r="C73" t="str">
            <v>8th ICD Diagnosis Desc</v>
          </cell>
        </row>
        <row r="74">
          <cell r="B74" t="b">
            <v>0</v>
          </cell>
          <cell r="C74" t="str">
            <v>8th ICD Rollup</v>
          </cell>
        </row>
        <row r="75">
          <cell r="B75" t="b">
            <v>0</v>
          </cell>
          <cell r="C75" t="str">
            <v>8th ICD Diagnosis</v>
          </cell>
        </row>
        <row r="76">
          <cell r="B76" t="b">
            <v>0</v>
          </cell>
          <cell r="C76" t="str">
            <v>9th ICD Diagnosis Code</v>
          </cell>
        </row>
        <row r="77">
          <cell r="B77" t="b">
            <v>0</v>
          </cell>
          <cell r="C77" t="str">
            <v>9th ICD Diagnosis Desc</v>
          </cell>
        </row>
        <row r="78">
          <cell r="B78" t="b">
            <v>0</v>
          </cell>
          <cell r="C78" t="str">
            <v>9th ICD Rollup</v>
          </cell>
        </row>
        <row r="79">
          <cell r="B79" t="b">
            <v>0</v>
          </cell>
          <cell r="C79" t="str">
            <v>9th ICD Diagnosis</v>
          </cell>
        </row>
        <row r="80">
          <cell r="B80" t="b">
            <v>0</v>
          </cell>
          <cell r="C80" t="str">
            <v>Primary ICD CCS Level 1</v>
          </cell>
        </row>
        <row r="81">
          <cell r="B81" t="b">
            <v>0</v>
          </cell>
          <cell r="C81" t="str">
            <v>Primary ICD CCS Level 2</v>
          </cell>
        </row>
        <row r="82">
          <cell r="B82" t="b">
            <v>0</v>
          </cell>
          <cell r="C82" t="str">
            <v>Primary ICD CCS Level 3</v>
          </cell>
        </row>
        <row r="83">
          <cell r="B83" t="b">
            <v>0</v>
          </cell>
          <cell r="C83" t="str">
            <v>MEG Body System</v>
          </cell>
        </row>
        <row r="84">
          <cell r="B84" t="b">
            <v>0</v>
          </cell>
          <cell r="C84" t="str">
            <v>MEG Episode Completion Flag</v>
          </cell>
        </row>
        <row r="85">
          <cell r="B85" t="b">
            <v>0</v>
          </cell>
          <cell r="C85" t="str">
            <v>MEG Episode Number</v>
          </cell>
        </row>
        <row r="86">
          <cell r="B86" t="b">
            <v>0</v>
          </cell>
          <cell r="C86" t="str">
            <v>MEG Label</v>
          </cell>
        </row>
        <row r="87">
          <cell r="B87" t="b">
            <v>0</v>
          </cell>
          <cell r="C87" t="str">
            <v>MEG Outlier Flag</v>
          </cell>
        </row>
        <row r="88">
          <cell r="B88" t="b">
            <v>0</v>
          </cell>
          <cell r="C88" t="str">
            <v>MEG Rollup</v>
          </cell>
        </row>
        <row r="89">
          <cell r="B89" t="b">
            <v>0</v>
          </cell>
          <cell r="C89" t="str">
            <v>MEG Severity</v>
          </cell>
        </row>
        <row r="90">
          <cell r="B90" t="b">
            <v>0</v>
          </cell>
          <cell r="C90" t="str">
            <v>MEG Type</v>
          </cell>
        </row>
        <row r="91">
          <cell r="B91" t="b">
            <v>0</v>
          </cell>
          <cell r="C91" t="str">
            <v>EBM</v>
          </cell>
        </row>
        <row r="92">
          <cell r="B92" t="b">
            <v>0</v>
          </cell>
          <cell r="C92" t="str">
            <v>EBM Category</v>
          </cell>
        </row>
        <row r="93">
          <cell r="B93" t="b">
            <v>0</v>
          </cell>
          <cell r="C93" t="str">
            <v>EBM Denominator</v>
          </cell>
        </row>
        <row r="94">
          <cell r="B94" t="b">
            <v>0</v>
          </cell>
          <cell r="C94" t="str">
            <v>EBM Numerator</v>
          </cell>
        </row>
        <row r="95">
          <cell r="B95" t="b">
            <v>0</v>
          </cell>
          <cell r="C95" t="str">
            <v>Total EBM Denominator</v>
          </cell>
        </row>
        <row r="96">
          <cell r="B96" t="b">
            <v>0</v>
          </cell>
          <cell r="C96" t="str">
            <v>Total EBM Numerator</v>
          </cell>
        </row>
        <row r="97">
          <cell r="B97" t="b">
            <v>0</v>
          </cell>
          <cell r="C97" t="str">
            <v>EBM Ending Month</v>
          </cell>
        </row>
        <row r="98">
          <cell r="B98" t="b">
            <v>0</v>
          </cell>
          <cell r="C98" t="str">
            <v>Total EBM Rate</v>
          </cell>
        </row>
        <row r="99">
          <cell r="B99" t="b">
            <v>0</v>
          </cell>
          <cell r="C99" t="str">
            <v>Insurance Type</v>
          </cell>
        </row>
        <row r="100">
          <cell r="B100" t="b">
            <v>0</v>
          </cell>
          <cell r="C100" t="str">
            <v>Medical and RX Eligibility</v>
          </cell>
        </row>
        <row r="101">
          <cell r="B101" t="b">
            <v>0</v>
          </cell>
          <cell r="C101" t="str">
            <v>RX Fill Source</v>
          </cell>
        </row>
        <row r="102">
          <cell r="B102" t="b">
            <v>0</v>
          </cell>
          <cell r="C102" t="str">
            <v>Prescription Dispensed as Written</v>
          </cell>
        </row>
        <row r="103">
          <cell r="B103" t="b">
            <v>0</v>
          </cell>
          <cell r="C103" t="str">
            <v>Subscriber Key</v>
          </cell>
        </row>
        <row r="104">
          <cell r="B104" t="b">
            <v>0</v>
          </cell>
          <cell r="C104" t="str">
            <v>Subscriber MARA Rising Risk Flag</v>
          </cell>
        </row>
        <row r="105">
          <cell r="B105" t="b">
            <v>0</v>
          </cell>
          <cell r="C105" t="str">
            <v>Subscriber MARA Current Relative Risk Level</v>
          </cell>
        </row>
        <row r="106">
          <cell r="B106" t="b">
            <v>0</v>
          </cell>
          <cell r="C106" t="str">
            <v>Effective Date</v>
          </cell>
        </row>
        <row r="107">
          <cell r="B107" t="b">
            <v>0</v>
          </cell>
          <cell r="C107" t="str">
            <v>Termination Date</v>
          </cell>
        </row>
        <row r="108">
          <cell r="B108" t="b">
            <v>0</v>
          </cell>
          <cell r="C108" t="str">
            <v>Parent Payer Code</v>
          </cell>
        </row>
        <row r="109">
          <cell r="B109" t="b">
            <v>0</v>
          </cell>
          <cell r="C109" t="str">
            <v>Payer LOB</v>
          </cell>
        </row>
        <row r="110">
          <cell r="B110" t="b">
            <v>0</v>
          </cell>
          <cell r="C110" t="str">
            <v>Payer Type</v>
          </cell>
        </row>
        <row r="111">
          <cell r="B111" t="b">
            <v>0</v>
          </cell>
          <cell r="C111" t="str">
            <v>Primary Insurance Flag</v>
          </cell>
        </row>
        <row r="112">
          <cell r="B112" t="b">
            <v>0</v>
          </cell>
          <cell r="C112" t="str">
            <v>Total Admits</v>
          </cell>
        </row>
        <row r="113">
          <cell r="B113" t="b">
            <v>0</v>
          </cell>
          <cell r="C113" t="str">
            <v>Total Allowed</v>
          </cell>
        </row>
        <row r="114">
          <cell r="B114" t="b">
            <v>0</v>
          </cell>
          <cell r="C114" t="str">
            <v>Total Cost Sharing</v>
          </cell>
        </row>
        <row r="115">
          <cell r="B115" t="b">
            <v>0</v>
          </cell>
          <cell r="C115" t="str">
            <v>Total Member Paid</v>
          </cell>
        </row>
        <row r="116">
          <cell r="B116" t="b">
            <v>0</v>
          </cell>
          <cell r="C116" t="str">
            <v>Total Paid</v>
          </cell>
        </row>
        <row r="117">
          <cell r="B117" t="b">
            <v>0</v>
          </cell>
          <cell r="C117" t="str">
            <v>Total RVUs</v>
          </cell>
        </row>
        <row r="118">
          <cell r="B118" t="b">
            <v>0</v>
          </cell>
          <cell r="C118" t="str">
            <v>Total RX Days Supply</v>
          </cell>
        </row>
        <row r="119">
          <cell r="B119" t="b">
            <v>0</v>
          </cell>
          <cell r="C119" t="str">
            <v>Total RX Paid</v>
          </cell>
        </row>
        <row r="120">
          <cell r="B120" t="b">
            <v>0</v>
          </cell>
          <cell r="C120" t="str">
            <v>Total Utilization</v>
          </cell>
        </row>
        <row r="121">
          <cell r="B121" t="b">
            <v>0</v>
          </cell>
          <cell r="C121" t="str">
            <v>Admit Source</v>
          </cell>
        </row>
        <row r="122">
          <cell r="B122" t="b">
            <v>0</v>
          </cell>
          <cell r="C122" t="str">
            <v>Admit Type</v>
          </cell>
        </row>
        <row r="123">
          <cell r="B123" t="b">
            <v>0</v>
          </cell>
          <cell r="C123" t="str">
            <v>Bill Type Class</v>
          </cell>
        </row>
        <row r="124">
          <cell r="B124" t="b">
            <v>0</v>
          </cell>
          <cell r="C124" t="str">
            <v>Bill Type Description</v>
          </cell>
        </row>
        <row r="125">
          <cell r="B125" t="b">
            <v>0</v>
          </cell>
          <cell r="C125" t="str">
            <v>Bill Type ID</v>
          </cell>
        </row>
        <row r="126">
          <cell r="B126" t="b">
            <v>0</v>
          </cell>
          <cell r="C126" t="str">
            <v>Claim ID</v>
          </cell>
        </row>
        <row r="127">
          <cell r="B127" t="b">
            <v>0</v>
          </cell>
          <cell r="C127" t="str">
            <v>Claim Status</v>
          </cell>
        </row>
        <row r="128">
          <cell r="B128" t="b">
            <v>0</v>
          </cell>
          <cell r="C128" t="str">
            <v>Discharge Hour</v>
          </cell>
        </row>
        <row r="129">
          <cell r="B129" t="b">
            <v>0</v>
          </cell>
          <cell r="C129" t="str">
            <v>Discharge Status</v>
          </cell>
        </row>
        <row r="130">
          <cell r="B130" t="b">
            <v>0</v>
          </cell>
          <cell r="C130" t="str">
            <v>Discharge Status Code</v>
          </cell>
        </row>
        <row r="131">
          <cell r="B131" t="b">
            <v>0</v>
          </cell>
          <cell r="C131" t="str">
            <v>Facility Type</v>
          </cell>
        </row>
        <row r="132">
          <cell r="B132" t="b">
            <v>0</v>
          </cell>
          <cell r="C132" t="str">
            <v>Place of Service</v>
          </cell>
        </row>
        <row r="133">
          <cell r="B133" t="b">
            <v>0</v>
          </cell>
          <cell r="C133" t="str">
            <v>In Network Claim</v>
          </cell>
        </row>
        <row r="134">
          <cell r="B134" t="b">
            <v>0</v>
          </cell>
          <cell r="C134" t="str">
            <v>Service Line</v>
          </cell>
        </row>
        <row r="135">
          <cell r="B135" t="b">
            <v>0</v>
          </cell>
          <cell r="C135" t="str">
            <v>Form Type</v>
          </cell>
        </row>
        <row r="136">
          <cell r="B136" t="b">
            <v>0</v>
          </cell>
          <cell r="C136" t="str">
            <v>Continuous Stay Claim ID</v>
          </cell>
        </row>
        <row r="137">
          <cell r="B137" t="b">
            <v>0</v>
          </cell>
          <cell r="C137" t="str">
            <v>Facility Claim ID</v>
          </cell>
        </row>
        <row r="138">
          <cell r="B138" t="b">
            <v>0</v>
          </cell>
          <cell r="C138" t="str">
            <v>ACO Rating Area</v>
          </cell>
        </row>
        <row r="139">
          <cell r="B139" t="b">
            <v>0</v>
          </cell>
          <cell r="C139" t="str">
            <v>Client Data Source</v>
          </cell>
        </row>
        <row r="140">
          <cell r="B140" t="b">
            <v>0</v>
          </cell>
          <cell r="C140" t="str">
            <v>Claims LOB</v>
          </cell>
        </row>
        <row r="141">
          <cell r="B141" t="b">
            <v>0</v>
          </cell>
          <cell r="C141" t="str">
            <v>Claim Type</v>
          </cell>
        </row>
        <row r="142">
          <cell r="B142" t="b">
            <v>0</v>
          </cell>
          <cell r="C142" t="str">
            <v>Adult Flag</v>
          </cell>
        </row>
        <row r="143">
          <cell r="B143" t="b">
            <v>0</v>
          </cell>
          <cell r="C143" t="str">
            <v>Member Age Band DOS</v>
          </cell>
        </row>
        <row r="144">
          <cell r="B144" t="b">
            <v>0</v>
          </cell>
          <cell r="C144" t="str">
            <v>Member Age DOS</v>
          </cell>
        </row>
        <row r="145">
          <cell r="B145" t="b">
            <v>0</v>
          </cell>
          <cell r="C145" t="str">
            <v>Member Age Band ENROLL</v>
          </cell>
        </row>
        <row r="146">
          <cell r="B146" t="b">
            <v>0</v>
          </cell>
          <cell r="C146" t="str">
            <v>Member Age ENROLL</v>
          </cell>
        </row>
        <row r="147">
          <cell r="B147" t="b">
            <v>0</v>
          </cell>
          <cell r="C147" t="str">
            <v>CCHG Grouping</v>
          </cell>
        </row>
        <row r="148">
          <cell r="B148" t="b">
            <v>0</v>
          </cell>
          <cell r="C148" t="str">
            <v>CCHG Label</v>
          </cell>
        </row>
        <row r="149">
          <cell r="B149" t="b">
            <v>0</v>
          </cell>
          <cell r="C149" t="str">
            <v>Member Gender</v>
          </cell>
        </row>
        <row r="150">
          <cell r="B150" t="b">
            <v>0</v>
          </cell>
          <cell r="C150" t="str">
            <v>Health Planning District</v>
          </cell>
        </row>
        <row r="151">
          <cell r="B151" t="b">
            <v>0</v>
          </cell>
          <cell r="C151" t="str">
            <v>Health Planning Region</v>
          </cell>
        </row>
        <row r="152">
          <cell r="B152" t="b">
            <v>0</v>
          </cell>
          <cell r="C152" t="str">
            <v>Hispanic Indicator</v>
          </cell>
        </row>
        <row r="153">
          <cell r="B153" t="b">
            <v>0</v>
          </cell>
          <cell r="C153" t="str">
            <v>Member County ENROLL</v>
          </cell>
        </row>
        <row r="154">
          <cell r="B154" t="b">
            <v>0</v>
          </cell>
          <cell r="C154" t="str">
            <v>Member MSA ENROLL</v>
          </cell>
        </row>
        <row r="155">
          <cell r="B155" t="b">
            <v>0</v>
          </cell>
          <cell r="C155" t="str">
            <v>Member Race</v>
          </cell>
        </row>
        <row r="156">
          <cell r="B156" t="b">
            <v>0</v>
          </cell>
          <cell r="C156" t="str">
            <v>Member State ENROLL</v>
          </cell>
        </row>
        <row r="157">
          <cell r="B157" t="b">
            <v>0</v>
          </cell>
          <cell r="C157" t="str">
            <v>Member ZIP Code DOS</v>
          </cell>
        </row>
        <row r="158">
          <cell r="B158" t="b">
            <v>0</v>
          </cell>
          <cell r="C158" t="str">
            <v>Person Key</v>
          </cell>
        </row>
        <row r="159">
          <cell r="B159" t="b">
            <v>0</v>
          </cell>
          <cell r="C159" t="str">
            <v>Relation</v>
          </cell>
        </row>
        <row r="160">
          <cell r="B160" t="b">
            <v>0</v>
          </cell>
          <cell r="C160" t="str">
            <v>Member County DOS</v>
          </cell>
        </row>
        <row r="161">
          <cell r="B161" t="b">
            <v>0</v>
          </cell>
          <cell r="C161" t="str">
            <v>Member ZIP Code ENROLL</v>
          </cell>
        </row>
        <row r="162">
          <cell r="B162" t="b">
            <v>0</v>
          </cell>
          <cell r="C162" t="str">
            <v>Brand Status</v>
          </cell>
        </row>
        <row r="163">
          <cell r="B163" t="b">
            <v>0</v>
          </cell>
          <cell r="C163" t="str">
            <v>Dosage Form</v>
          </cell>
        </row>
        <row r="164">
          <cell r="B164" t="b">
            <v>0</v>
          </cell>
          <cell r="C164" t="str">
            <v>Drug Code</v>
          </cell>
        </row>
        <row r="165">
          <cell r="B165" t="b">
            <v>0</v>
          </cell>
          <cell r="C165" t="str">
            <v>Drug Name</v>
          </cell>
        </row>
        <row r="166">
          <cell r="B166" t="b">
            <v>0</v>
          </cell>
          <cell r="C166" t="str">
            <v>GPI</v>
          </cell>
        </row>
        <row r="167">
          <cell r="B167" t="b">
            <v>0</v>
          </cell>
          <cell r="C167" t="str">
            <v>GPI Generic Name</v>
          </cell>
        </row>
        <row r="168">
          <cell r="B168" t="b">
            <v>0</v>
          </cell>
          <cell r="C168" t="str">
            <v>Manufacturer</v>
          </cell>
        </row>
        <row r="169">
          <cell r="B169" t="b">
            <v>0</v>
          </cell>
          <cell r="C169" t="str">
            <v>NDC</v>
          </cell>
        </row>
        <row r="170">
          <cell r="B170" t="b">
            <v>0</v>
          </cell>
          <cell r="C170" t="str">
            <v>OTC</v>
          </cell>
        </row>
        <row r="171">
          <cell r="B171" t="b">
            <v>0</v>
          </cell>
          <cell r="C171" t="str">
            <v>Primary Substitution Brand Status</v>
          </cell>
        </row>
        <row r="172">
          <cell r="B172" t="b">
            <v>0</v>
          </cell>
          <cell r="C172" t="str">
            <v>Primary Substitution Drug Name</v>
          </cell>
        </row>
        <row r="173">
          <cell r="B173" t="b">
            <v>0</v>
          </cell>
          <cell r="C173" t="str">
            <v>Primary Substitution Flag</v>
          </cell>
        </row>
        <row r="174">
          <cell r="B174" t="b">
            <v>0</v>
          </cell>
          <cell r="C174" t="str">
            <v>Primary Substitution Manufacturer</v>
          </cell>
        </row>
        <row r="175">
          <cell r="B175" t="b">
            <v>0</v>
          </cell>
          <cell r="C175" t="str">
            <v>Primary Substitution Type</v>
          </cell>
        </row>
        <row r="176">
          <cell r="B176" t="b">
            <v>0</v>
          </cell>
          <cell r="C176" t="str">
            <v>RX Days Supply</v>
          </cell>
        </row>
        <row r="177">
          <cell r="B177" t="b">
            <v>0</v>
          </cell>
          <cell r="C177" t="str">
            <v>Strength</v>
          </cell>
        </row>
        <row r="178">
          <cell r="B178" t="b">
            <v>0</v>
          </cell>
          <cell r="C178" t="str">
            <v>Therapeutic Class 2</v>
          </cell>
        </row>
        <row r="179">
          <cell r="B179" t="b">
            <v>0</v>
          </cell>
          <cell r="C179" t="str">
            <v>Therapeutic Class 3</v>
          </cell>
        </row>
        <row r="180">
          <cell r="B180" t="b">
            <v>0</v>
          </cell>
          <cell r="C180" t="str">
            <v>Therapeutic Class 1</v>
          </cell>
        </row>
        <row r="181">
          <cell r="B181" t="b">
            <v>0</v>
          </cell>
          <cell r="C181" t="str">
            <v>Billing Provider County</v>
          </cell>
        </row>
        <row r="182">
          <cell r="B182" t="b">
            <v>0</v>
          </cell>
          <cell r="C182" t="str">
            <v>Billing Provider Name</v>
          </cell>
        </row>
        <row r="183">
          <cell r="B183" t="b">
            <v>0</v>
          </cell>
          <cell r="C183" t="str">
            <v>Billing Provider NPI</v>
          </cell>
        </row>
        <row r="184">
          <cell r="B184" t="b">
            <v>0</v>
          </cell>
          <cell r="C184" t="str">
            <v>Billing Provider Specialty</v>
          </cell>
        </row>
        <row r="185">
          <cell r="B185" t="b">
            <v>0</v>
          </cell>
          <cell r="C185" t="str">
            <v>Billing Provider State</v>
          </cell>
        </row>
        <row r="186">
          <cell r="B186" t="b">
            <v>0</v>
          </cell>
          <cell r="C186" t="str">
            <v>Billing Provider Taxonomy</v>
          </cell>
        </row>
        <row r="187">
          <cell r="B187" t="b">
            <v>0</v>
          </cell>
          <cell r="C187" t="str">
            <v>Billing Provider TIN</v>
          </cell>
        </row>
        <row r="188">
          <cell r="B188" t="b">
            <v>0</v>
          </cell>
          <cell r="C188" t="str">
            <v>Billing Provider ZIP</v>
          </cell>
        </row>
        <row r="189">
          <cell r="B189" t="b">
            <v>0</v>
          </cell>
          <cell r="C189" t="str">
            <v>Billing Provider ID</v>
          </cell>
        </row>
        <row r="190">
          <cell r="B190" t="b">
            <v>0</v>
          </cell>
          <cell r="C190" t="str">
            <v>Billing Provider MSA</v>
          </cell>
        </row>
        <row r="191">
          <cell r="B191" t="b">
            <v>0</v>
          </cell>
          <cell r="C191" t="str">
            <v>Masked Billing Provider NPI</v>
          </cell>
        </row>
        <row r="192">
          <cell r="B192" t="b">
            <v>0</v>
          </cell>
          <cell r="C192" t="str">
            <v>Episode Managing Provider</v>
          </cell>
        </row>
        <row r="193">
          <cell r="B193" t="b">
            <v>0</v>
          </cell>
          <cell r="C193" t="str">
            <v>Episode Managing Provider City</v>
          </cell>
        </row>
        <row r="194">
          <cell r="B194" t="b">
            <v>0</v>
          </cell>
          <cell r="C194" t="str">
            <v>Episode Managing Provider MSA</v>
          </cell>
        </row>
        <row r="195">
          <cell r="B195" t="b">
            <v>0</v>
          </cell>
          <cell r="C195" t="str">
            <v>Episode Managing Provider County</v>
          </cell>
        </row>
        <row r="196">
          <cell r="B196" t="b">
            <v>0</v>
          </cell>
          <cell r="C196" t="str">
            <v>Episode Managing Provider Name</v>
          </cell>
        </row>
        <row r="197">
          <cell r="B197" t="b">
            <v>0</v>
          </cell>
          <cell r="C197" t="str">
            <v>Episode Managing Provider NPI</v>
          </cell>
        </row>
        <row r="198">
          <cell r="B198" t="b">
            <v>0</v>
          </cell>
          <cell r="C198" t="str">
            <v>Episode Managing Provider Specialty</v>
          </cell>
        </row>
        <row r="199">
          <cell r="B199" t="b">
            <v>0</v>
          </cell>
          <cell r="C199" t="str">
            <v>Episode Managing Provider State</v>
          </cell>
        </row>
        <row r="200">
          <cell r="B200" t="b">
            <v>0</v>
          </cell>
          <cell r="C200" t="str">
            <v>Episode Managing Provider Taxonomy</v>
          </cell>
        </row>
        <row r="201">
          <cell r="B201" t="b">
            <v>0</v>
          </cell>
          <cell r="C201" t="str">
            <v>Episode Managing Provider TIN</v>
          </cell>
        </row>
        <row r="202">
          <cell r="B202" t="b">
            <v>0</v>
          </cell>
          <cell r="C202" t="str">
            <v>Episode Managing Provider ZIP</v>
          </cell>
        </row>
        <row r="203">
          <cell r="B203" t="b">
            <v>0</v>
          </cell>
          <cell r="C203" t="str">
            <v>Episode Managing Provider ID</v>
          </cell>
        </row>
        <row r="204">
          <cell r="B204" t="b">
            <v>0</v>
          </cell>
          <cell r="C204" t="str">
            <v>Episode Primary Provider County</v>
          </cell>
        </row>
        <row r="205">
          <cell r="B205" t="b">
            <v>0</v>
          </cell>
          <cell r="C205" t="str">
            <v>Episode Primary Provider Name</v>
          </cell>
        </row>
        <row r="206">
          <cell r="B206" t="b">
            <v>0</v>
          </cell>
          <cell r="C206" t="str">
            <v>Episode Primary Provider NPI</v>
          </cell>
        </row>
        <row r="207">
          <cell r="B207" t="b">
            <v>0</v>
          </cell>
          <cell r="C207" t="str">
            <v>Episode Primary Provider Specialty</v>
          </cell>
        </row>
        <row r="208">
          <cell r="B208" t="b">
            <v>0</v>
          </cell>
          <cell r="C208" t="str">
            <v>Episode Primary Provider State</v>
          </cell>
        </row>
        <row r="209">
          <cell r="B209" t="b">
            <v>0</v>
          </cell>
          <cell r="C209" t="str">
            <v>Episode Primary Provider Taxonomy</v>
          </cell>
        </row>
        <row r="210">
          <cell r="B210" t="b">
            <v>0</v>
          </cell>
          <cell r="C210" t="str">
            <v>Episode Primary Provider TIN</v>
          </cell>
        </row>
        <row r="211">
          <cell r="B211" t="b">
            <v>0</v>
          </cell>
          <cell r="C211" t="str">
            <v>Episode Primary Provider ZIP</v>
          </cell>
        </row>
        <row r="212">
          <cell r="B212" t="b">
            <v>0</v>
          </cell>
          <cell r="C212" t="str">
            <v>Episode Primary Provider MSA</v>
          </cell>
        </row>
        <row r="213">
          <cell r="B213" t="b">
            <v>0</v>
          </cell>
          <cell r="C213" t="str">
            <v>Episode Promary Provider ID</v>
          </cell>
        </row>
        <row r="214">
          <cell r="B214" t="b">
            <v>0</v>
          </cell>
          <cell r="C214" t="str">
            <v>Episode Primary Provider City</v>
          </cell>
        </row>
        <row r="215">
          <cell r="B215" t="b">
            <v>0</v>
          </cell>
          <cell r="C215" t="str">
            <v>Episode Primary PCP Flag</v>
          </cell>
        </row>
        <row r="216">
          <cell r="B216" t="b">
            <v>0</v>
          </cell>
          <cell r="C216" t="str">
            <v>Episode Primary Clinic Key</v>
          </cell>
        </row>
        <row r="217">
          <cell r="B217" t="b">
            <v>0</v>
          </cell>
          <cell r="C217" t="str">
            <v>Episode Primary Clinic ID</v>
          </cell>
        </row>
        <row r="218">
          <cell r="B218" t="b">
            <v>0</v>
          </cell>
          <cell r="C218" t="str">
            <v>Masked Episode Primary NPI</v>
          </cell>
        </row>
        <row r="219">
          <cell r="B219" t="b">
            <v>0</v>
          </cell>
          <cell r="C219" t="str">
            <v>Attrib PCP County</v>
          </cell>
        </row>
        <row r="220">
          <cell r="B220" t="b">
            <v>0</v>
          </cell>
          <cell r="C220" t="str">
            <v>Attrib PCP Name</v>
          </cell>
        </row>
        <row r="221">
          <cell r="B221" t="b">
            <v>0</v>
          </cell>
          <cell r="C221" t="str">
            <v>Attrib PCP NPI</v>
          </cell>
        </row>
        <row r="222">
          <cell r="B222" t="b">
            <v>0</v>
          </cell>
          <cell r="C222" t="str">
            <v>Attrib PCP Specialty</v>
          </cell>
        </row>
        <row r="223">
          <cell r="B223" t="b">
            <v>0</v>
          </cell>
          <cell r="C223" t="str">
            <v>Attrib PCP State</v>
          </cell>
        </row>
        <row r="224">
          <cell r="B224" t="b">
            <v>0</v>
          </cell>
          <cell r="C224" t="str">
            <v>Attrib PCP Taxonomy</v>
          </cell>
        </row>
        <row r="225">
          <cell r="B225" t="b">
            <v>0</v>
          </cell>
          <cell r="C225" t="str">
            <v>Attrib PCP TIN</v>
          </cell>
        </row>
        <row r="226">
          <cell r="B226" t="b">
            <v>0</v>
          </cell>
          <cell r="C226" t="str">
            <v>Attrib PCP ZIP</v>
          </cell>
        </row>
        <row r="227">
          <cell r="B227" t="b">
            <v>0</v>
          </cell>
          <cell r="C227" t="str">
            <v>Attrib PCP ID</v>
          </cell>
        </row>
        <row r="228">
          <cell r="B228" t="b">
            <v>0</v>
          </cell>
          <cell r="C228" t="str">
            <v>Attrib PCP Group</v>
          </cell>
        </row>
        <row r="229">
          <cell r="B229" t="b">
            <v>0</v>
          </cell>
          <cell r="C229" t="str">
            <v>Attrib PCP MSA</v>
          </cell>
        </row>
        <row r="230">
          <cell r="B230" t="b">
            <v>0</v>
          </cell>
          <cell r="C230" t="str">
            <v>Attrib PCP Clinic</v>
          </cell>
        </row>
        <row r="231">
          <cell r="B231" t="b">
            <v>0</v>
          </cell>
          <cell r="C231" t="str">
            <v>Masked Attrib PCP NPI</v>
          </cell>
        </row>
        <row r="232">
          <cell r="B232" t="b">
            <v>0</v>
          </cell>
          <cell r="C232" t="str">
            <v>PCP Specialty</v>
          </cell>
        </row>
        <row r="233">
          <cell r="B233" t="b">
            <v>0</v>
          </cell>
          <cell r="C233" t="str">
            <v>PCP Type</v>
          </cell>
        </row>
        <row r="234">
          <cell r="B234" t="b">
            <v>0</v>
          </cell>
          <cell r="C234" t="str">
            <v>PCP Clinic</v>
          </cell>
        </row>
        <row r="235">
          <cell r="B235" t="b">
            <v>0</v>
          </cell>
          <cell r="C235" t="str">
            <v>PCP Group</v>
          </cell>
        </row>
        <row r="236">
          <cell r="B236" t="b">
            <v>0</v>
          </cell>
          <cell r="C236" t="str">
            <v>PCP Name</v>
          </cell>
        </row>
        <row r="237">
          <cell r="B237" t="b">
            <v>0</v>
          </cell>
          <cell r="C237" t="str">
            <v>PCP Provider Group Name</v>
          </cell>
        </row>
        <row r="238">
          <cell r="B238" t="b">
            <v>0</v>
          </cell>
          <cell r="C238" t="str">
            <v>Service Provider County</v>
          </cell>
        </row>
        <row r="239">
          <cell r="B239" t="b">
            <v>0</v>
          </cell>
          <cell r="C239" t="str">
            <v>Service Provider Name</v>
          </cell>
        </row>
        <row r="240">
          <cell r="B240" t="b">
            <v>0</v>
          </cell>
          <cell r="C240" t="str">
            <v>Service Provider NPI</v>
          </cell>
        </row>
        <row r="241">
          <cell r="B241" t="b">
            <v>0</v>
          </cell>
          <cell r="C241" t="str">
            <v>Service Provider Specialty</v>
          </cell>
        </row>
        <row r="242">
          <cell r="B242" t="b">
            <v>0</v>
          </cell>
          <cell r="C242" t="str">
            <v>Service Provider State</v>
          </cell>
        </row>
        <row r="243">
          <cell r="B243" t="b">
            <v>0</v>
          </cell>
          <cell r="C243" t="str">
            <v>Service Provider Taxonomy</v>
          </cell>
        </row>
        <row r="244">
          <cell r="B244" t="b">
            <v>0</v>
          </cell>
          <cell r="C244" t="str">
            <v>Service Provider TIN</v>
          </cell>
        </row>
        <row r="245">
          <cell r="B245" t="b">
            <v>0</v>
          </cell>
          <cell r="C245" t="str">
            <v>Service Provider ZIP</v>
          </cell>
        </row>
        <row r="246">
          <cell r="B246" t="b">
            <v>0</v>
          </cell>
          <cell r="C246" t="str">
            <v>Service Provider ID</v>
          </cell>
        </row>
        <row r="247">
          <cell r="B247" t="b">
            <v>0</v>
          </cell>
          <cell r="C247" t="str">
            <v>Servie Provider MSA</v>
          </cell>
        </row>
        <row r="248">
          <cell r="B248" t="b">
            <v>0</v>
          </cell>
          <cell r="C248" t="str">
            <v>Service Provider Clinic</v>
          </cell>
        </row>
        <row r="249">
          <cell r="B249" t="b">
            <v>0</v>
          </cell>
          <cell r="C249" t="str">
            <v>Masked Service Provider NPI</v>
          </cell>
        </row>
        <row r="250">
          <cell r="B250" t="b">
            <v>0</v>
          </cell>
          <cell r="C250" t="str">
            <v>Total MARA Concurrent ER Risk</v>
          </cell>
        </row>
        <row r="251">
          <cell r="B251" t="b">
            <v>0</v>
          </cell>
          <cell r="C251" t="str">
            <v>Total MARA Concurrent IP Risk</v>
          </cell>
        </row>
        <row r="252">
          <cell r="B252" t="b">
            <v>0</v>
          </cell>
          <cell r="C252" t="str">
            <v>Total MARA Concurrent OP Risk</v>
          </cell>
        </row>
        <row r="253">
          <cell r="B253" t="b">
            <v>0</v>
          </cell>
          <cell r="C253" t="str">
            <v>Total MARA Concurrent OTH Risk</v>
          </cell>
        </row>
        <row r="254">
          <cell r="B254" t="b">
            <v>0</v>
          </cell>
          <cell r="C254" t="str">
            <v>Total MARA Concurrent Physician Risk</v>
          </cell>
        </row>
        <row r="255">
          <cell r="B255" t="b">
            <v>0</v>
          </cell>
          <cell r="C255" t="str">
            <v>Total MARA Concurrent Risk</v>
          </cell>
        </row>
        <row r="256">
          <cell r="B256" t="b">
            <v>0</v>
          </cell>
          <cell r="C256" t="str">
            <v>Total MARA Concurrent RX Risk</v>
          </cell>
        </row>
        <row r="257">
          <cell r="B257" t="b">
            <v>0</v>
          </cell>
          <cell r="C257" t="str">
            <v>Total MARA Prospective ER Risk</v>
          </cell>
        </row>
        <row r="258">
          <cell r="B258" t="b">
            <v>0</v>
          </cell>
          <cell r="C258" t="str">
            <v>Total MARA Prospective IP Risk</v>
          </cell>
        </row>
        <row r="259">
          <cell r="B259" t="b">
            <v>0</v>
          </cell>
          <cell r="C259" t="str">
            <v>Total MARA Prospective OP Risk</v>
          </cell>
        </row>
        <row r="260">
          <cell r="B260" t="b">
            <v>0</v>
          </cell>
          <cell r="C260" t="str">
            <v>Total MARA Prospective OTH Risk</v>
          </cell>
        </row>
        <row r="261">
          <cell r="B261" t="b">
            <v>0</v>
          </cell>
          <cell r="C261" t="str">
            <v>Total MARA Prospective Physician Risk</v>
          </cell>
        </row>
        <row r="262">
          <cell r="B262" t="b">
            <v>0</v>
          </cell>
          <cell r="C262" t="str">
            <v>Total MARA Prospective Risk</v>
          </cell>
        </row>
        <row r="263">
          <cell r="B263" t="b">
            <v>0</v>
          </cell>
          <cell r="C263" t="str">
            <v>Total MARA Prospective RX Risk</v>
          </cell>
        </row>
        <row r="264">
          <cell r="B264" t="b">
            <v>0</v>
          </cell>
          <cell r="C264" t="str">
            <v>Total Medical Member Months</v>
          </cell>
        </row>
        <row r="265">
          <cell r="B265" t="b">
            <v>0</v>
          </cell>
          <cell r="C265" t="str">
            <v>Total RX Member Months</v>
          </cell>
        </row>
        <row r="266">
          <cell r="B266" t="b">
            <v>0</v>
          </cell>
          <cell r="C266" t="str">
            <v>2nd ICD Procedure Code</v>
          </cell>
        </row>
        <row r="267">
          <cell r="B267" t="b">
            <v>0</v>
          </cell>
          <cell r="C267" t="str">
            <v>2nd ICD Procedure Desc</v>
          </cell>
        </row>
        <row r="268">
          <cell r="B268" t="b">
            <v>0</v>
          </cell>
          <cell r="C268" t="str">
            <v>3rd ICD Procedure Code</v>
          </cell>
        </row>
        <row r="269">
          <cell r="B269" t="b">
            <v>0</v>
          </cell>
          <cell r="C269" t="str">
            <v>3rd ICD Procedure Desc</v>
          </cell>
        </row>
        <row r="270">
          <cell r="B270" t="b">
            <v>0</v>
          </cell>
          <cell r="C270" t="str">
            <v>4th ICD Procedure Code</v>
          </cell>
        </row>
        <row r="271">
          <cell r="B271" t="b">
            <v>0</v>
          </cell>
          <cell r="C271" t="str">
            <v>4th ICD Procedure Desc</v>
          </cell>
        </row>
        <row r="272">
          <cell r="B272" t="b">
            <v>0</v>
          </cell>
          <cell r="C272" t="str">
            <v>5th ICD Procedure Code</v>
          </cell>
        </row>
        <row r="273">
          <cell r="B273" t="b">
            <v>0</v>
          </cell>
          <cell r="C273" t="str">
            <v>5th ICD Procedure Desc</v>
          </cell>
        </row>
        <row r="274">
          <cell r="B274" t="b">
            <v>0</v>
          </cell>
          <cell r="C274" t="str">
            <v>6th ICD Procedure Code</v>
          </cell>
        </row>
        <row r="275">
          <cell r="B275" t="b">
            <v>0</v>
          </cell>
          <cell r="C275" t="str">
            <v>6th ICD Procedure Desc</v>
          </cell>
        </row>
        <row r="276">
          <cell r="B276" t="b">
            <v>0</v>
          </cell>
          <cell r="C276" t="str">
            <v>7th ICD Procedure Code</v>
          </cell>
        </row>
        <row r="277">
          <cell r="B277" t="b">
            <v>0</v>
          </cell>
          <cell r="C277" t="str">
            <v>7th ICD Procedure Desc</v>
          </cell>
        </row>
        <row r="278">
          <cell r="B278" t="b">
            <v>0</v>
          </cell>
          <cell r="C278" t="str">
            <v>8th ICD Procedure Code</v>
          </cell>
        </row>
        <row r="279">
          <cell r="B279" t="b">
            <v>0</v>
          </cell>
          <cell r="C279" t="str">
            <v>8th ICD Procedure Desc</v>
          </cell>
        </row>
        <row r="280">
          <cell r="B280" t="b">
            <v>0</v>
          </cell>
          <cell r="C280" t="str">
            <v>9th ICD Procedure Code</v>
          </cell>
        </row>
        <row r="281">
          <cell r="B281" t="b">
            <v>0</v>
          </cell>
          <cell r="C281" t="str">
            <v>9th ICD Procedure Desc</v>
          </cell>
        </row>
        <row r="282">
          <cell r="B282" t="b">
            <v>0</v>
          </cell>
          <cell r="C282" t="str">
            <v>10th ICD Procedure Code</v>
          </cell>
        </row>
        <row r="283">
          <cell r="B283" t="b">
            <v>0</v>
          </cell>
          <cell r="C283" t="str">
            <v>10th ICD Procedure Desc</v>
          </cell>
        </row>
        <row r="284">
          <cell r="B284" t="b">
            <v>0</v>
          </cell>
          <cell r="C284" t="str">
            <v>CPT Mod 1 Code</v>
          </cell>
        </row>
        <row r="285">
          <cell r="B285" t="b">
            <v>0</v>
          </cell>
          <cell r="C285" t="str">
            <v>CPT Mod 1 Desc</v>
          </cell>
        </row>
        <row r="286">
          <cell r="B286" t="b">
            <v>0</v>
          </cell>
          <cell r="C286" t="str">
            <v>CPT Mod 2 Code</v>
          </cell>
        </row>
        <row r="287">
          <cell r="B287" t="b">
            <v>0</v>
          </cell>
          <cell r="C287" t="str">
            <v>CPT Mod 2 Desc</v>
          </cell>
        </row>
        <row r="288">
          <cell r="B288" t="b">
            <v>0</v>
          </cell>
          <cell r="C288" t="str">
            <v>DRG Code</v>
          </cell>
        </row>
        <row r="289">
          <cell r="B289" t="b">
            <v>0</v>
          </cell>
          <cell r="C289" t="str">
            <v>DRG Desc</v>
          </cell>
        </row>
        <row r="290">
          <cell r="B290" t="b">
            <v>0</v>
          </cell>
          <cell r="C290" t="str">
            <v>DRG Type</v>
          </cell>
        </row>
        <row r="291">
          <cell r="B291" t="b">
            <v>0</v>
          </cell>
          <cell r="C291" t="str">
            <v>HCG Detail</v>
          </cell>
        </row>
        <row r="292">
          <cell r="B292" t="b">
            <v>0</v>
          </cell>
          <cell r="C292" t="str">
            <v>HCG Line</v>
          </cell>
        </row>
        <row r="293">
          <cell r="B293" t="b">
            <v>0</v>
          </cell>
          <cell r="C293" t="str">
            <v>HCG Setting</v>
          </cell>
        </row>
        <row r="294">
          <cell r="B294" t="b">
            <v>0</v>
          </cell>
          <cell r="C294" t="str">
            <v>MDC Code</v>
          </cell>
        </row>
        <row r="295">
          <cell r="B295" t="b">
            <v>0</v>
          </cell>
          <cell r="C295" t="str">
            <v>MDC Desc</v>
          </cell>
        </row>
        <row r="296">
          <cell r="B296" t="b">
            <v>0</v>
          </cell>
          <cell r="C296" t="str">
            <v>Primary ICD Procedure Code</v>
          </cell>
        </row>
        <row r="297">
          <cell r="B297" t="b">
            <v>0</v>
          </cell>
          <cell r="C297" t="str">
            <v>Primary ICD Procedure Desc</v>
          </cell>
        </row>
        <row r="298">
          <cell r="B298" t="b">
            <v>0</v>
          </cell>
          <cell r="C298" t="str">
            <v>Procedure Code</v>
          </cell>
        </row>
        <row r="299">
          <cell r="B299" t="b">
            <v>0</v>
          </cell>
          <cell r="C299" t="str">
            <v>Procedure Family 1</v>
          </cell>
        </row>
        <row r="300">
          <cell r="B300" t="b">
            <v>0</v>
          </cell>
          <cell r="C300" t="str">
            <v>Procedure Family 2</v>
          </cell>
        </row>
        <row r="301">
          <cell r="B301" t="b">
            <v>0</v>
          </cell>
          <cell r="C301" t="str">
            <v>Procedure Family 3</v>
          </cell>
        </row>
        <row r="302">
          <cell r="B302" t="b">
            <v>0</v>
          </cell>
          <cell r="C302" t="str">
            <v>Procedure Name</v>
          </cell>
        </row>
        <row r="303">
          <cell r="B303" t="b">
            <v>0</v>
          </cell>
          <cell r="C303" t="str">
            <v>Revenue Code</v>
          </cell>
        </row>
        <row r="304">
          <cell r="B304" t="b">
            <v>0</v>
          </cell>
          <cell r="C304" t="str">
            <v>Revenue Code Desc</v>
          </cell>
        </row>
        <row r="305">
          <cell r="B305" t="b">
            <v>0</v>
          </cell>
          <cell r="C305" t="str">
            <v>Provider Taxonomy Type</v>
          </cell>
        </row>
        <row r="306">
          <cell r="B306" t="b">
            <v>0</v>
          </cell>
          <cell r="C306" t="str">
            <v>Provider</v>
          </cell>
        </row>
        <row r="307">
          <cell r="B307" t="b">
            <v>0</v>
          </cell>
          <cell r="C307" t="str">
            <v>Provider Group</v>
          </cell>
        </row>
        <row r="308">
          <cell r="B308" t="b">
            <v>0</v>
          </cell>
          <cell r="C308" t="str">
            <v>Provider City</v>
          </cell>
        </row>
        <row r="309">
          <cell r="B309" t="b">
            <v>0</v>
          </cell>
          <cell r="C309" t="str">
            <v>Provider PCP Flag</v>
          </cell>
        </row>
        <row r="310">
          <cell r="B310" t="b">
            <v>0</v>
          </cell>
          <cell r="C310" t="str">
            <v>Provider Clinic Key</v>
          </cell>
        </row>
        <row r="311">
          <cell r="B311" t="b">
            <v>0</v>
          </cell>
          <cell r="C311" t="str">
            <v>Provider Clinic ID</v>
          </cell>
        </row>
        <row r="312">
          <cell r="B312" t="b">
            <v>0</v>
          </cell>
          <cell r="C312" t="str">
            <v>Provider Clinic</v>
          </cell>
        </row>
        <row r="313">
          <cell r="B313" t="b">
            <v>0</v>
          </cell>
          <cell r="C313" t="str">
            <v>Waste Label</v>
          </cell>
        </row>
        <row r="314">
          <cell r="B314" t="b">
            <v>0</v>
          </cell>
          <cell r="C314" t="str">
            <v>Waste RU Root Cause</v>
          </cell>
        </row>
        <row r="315">
          <cell r="B315" t="b">
            <v>0</v>
          </cell>
          <cell r="C315" t="str">
            <v>Waste Degree of Certainty</v>
          </cell>
        </row>
        <row r="316">
          <cell r="B316" t="b">
            <v>0</v>
          </cell>
          <cell r="C316" t="str">
            <v>Waste Sufficient History</v>
          </cell>
        </row>
        <row r="317">
          <cell r="B317" t="b">
            <v>0</v>
          </cell>
          <cell r="C317" t="str">
            <v>Waste RU Topical Theme</v>
          </cell>
        </row>
        <row r="318">
          <cell r="B318" t="b">
            <v>0</v>
          </cell>
          <cell r="C318" t="str">
            <v>Waste Risk Of Patient Harm</v>
          </cell>
        </row>
        <row r="319">
          <cell r="B319" t="b">
            <v>0</v>
          </cell>
          <cell r="C319" t="str">
            <v>Wasteful Claimline Flag</v>
          </cell>
        </row>
        <row r="320">
          <cell r="B320" t="b">
            <v>0</v>
          </cell>
          <cell r="C320" t="str">
            <v>Waste Service ID</v>
          </cell>
        </row>
        <row r="321">
          <cell r="B321" t="b">
            <v>0</v>
          </cell>
          <cell r="C321" t="str">
            <v>Waste Line Type</v>
          </cell>
        </row>
        <row r="322">
          <cell r="B322" t="b">
            <v>0</v>
          </cell>
          <cell r="C322" t="str">
            <v>Total Waste Allowed Case (Event) - Base</v>
          </cell>
        </row>
        <row r="323">
          <cell r="B323" t="b">
            <v>0</v>
          </cell>
          <cell r="C323" t="str">
            <v>Total Waste Allowed Line (Event) - Base</v>
          </cell>
        </row>
        <row r="324">
          <cell r="B324" t="b">
            <v>0</v>
          </cell>
          <cell r="C324" t="str">
            <v>Total Waste Paid Case (Event) - Base</v>
          </cell>
        </row>
        <row r="325">
          <cell r="B325" t="b">
            <v>0</v>
          </cell>
          <cell r="C325" t="str">
            <v>Total Wasteful Events - Base</v>
          </cell>
        </row>
        <row r="326">
          <cell r="B326" t="b">
            <v>0</v>
          </cell>
          <cell r="C326" t="str">
            <v>Total Necessary Events -Base</v>
          </cell>
        </row>
        <row r="327">
          <cell r="B327" t="b">
            <v>0</v>
          </cell>
          <cell r="C327" t="str">
            <v>Waste Measured Events per 1,000</v>
          </cell>
        </row>
        <row r="328">
          <cell r="B328" t="b">
            <v>0</v>
          </cell>
          <cell r="C328" t="str">
            <v>Waste Waste Index (% Necessary)</v>
          </cell>
        </row>
        <row r="329">
          <cell r="B329" t="b">
            <v>0</v>
          </cell>
          <cell r="C329" t="str">
            <v>Waste Necessary Events per 1,000</v>
          </cell>
        </row>
        <row r="330">
          <cell r="B330" t="b">
            <v>0</v>
          </cell>
          <cell r="C330" t="str">
            <v>Waste Wasteful Events per 1,000</v>
          </cell>
        </row>
      </sheetData>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lect Data Fields"/>
      <sheetName val="Data Fields by File Type"/>
      <sheetName val="Data Field Definitions"/>
      <sheetName val="Approved"/>
      <sheetName val="Category Buckets"/>
      <sheetName val="Categories"/>
      <sheetName val="Committee Category Layout"/>
      <sheetName val="APCD Data Dictionary with Bucke"/>
      <sheetName val="VHI"/>
    </sheetNames>
    <sheetDataSet>
      <sheetData sheetId="0" refreshError="1">
        <row r="4">
          <cell r="B4" t="b">
            <v>0</v>
          </cell>
          <cell r="C4" t="str">
            <v>Admit Date</v>
          </cell>
        </row>
        <row r="5">
          <cell r="B5" t="b">
            <v>0</v>
          </cell>
          <cell r="C5" t="str">
            <v>Admit Day of Week</v>
          </cell>
        </row>
        <row r="6">
          <cell r="B6" t="b">
            <v>0</v>
          </cell>
          <cell r="C6" t="str">
            <v>Admit Month of Year</v>
          </cell>
        </row>
        <row r="7">
          <cell r="B7" t="b">
            <v>0</v>
          </cell>
          <cell r="C7" t="str">
            <v>Admit Quarter</v>
          </cell>
        </row>
        <row r="8">
          <cell r="B8" t="b">
            <v>0</v>
          </cell>
          <cell r="C8" t="str">
            <v>Admit Quarter of Year</v>
          </cell>
        </row>
        <row r="9">
          <cell r="B9" t="b">
            <v>0</v>
          </cell>
          <cell r="C9" t="str">
            <v>Admit Year</v>
          </cell>
        </row>
        <row r="10">
          <cell r="B10" t="b">
            <v>0</v>
          </cell>
          <cell r="C10" t="str">
            <v>Admit Year Month</v>
          </cell>
        </row>
        <row r="11">
          <cell r="B11" t="b">
            <v>0</v>
          </cell>
          <cell r="C11" t="str">
            <v>Discharge Date</v>
          </cell>
        </row>
        <row r="12">
          <cell r="B12" t="b">
            <v>0</v>
          </cell>
          <cell r="C12" t="str">
            <v>Discharge Day of Week</v>
          </cell>
        </row>
        <row r="13">
          <cell r="B13" t="b">
            <v>0</v>
          </cell>
          <cell r="C13" t="str">
            <v>Discharge Month of Year</v>
          </cell>
        </row>
        <row r="14">
          <cell r="B14" t="b">
            <v>0</v>
          </cell>
          <cell r="C14" t="str">
            <v>Discharge Quarter</v>
          </cell>
        </row>
        <row r="15">
          <cell r="B15" t="b">
            <v>0</v>
          </cell>
          <cell r="C15" t="str">
            <v>Discharge Quarter of Year</v>
          </cell>
        </row>
        <row r="16">
          <cell r="B16" t="b">
            <v>0</v>
          </cell>
          <cell r="C16" t="str">
            <v>Discharge Year</v>
          </cell>
        </row>
        <row r="17">
          <cell r="B17" t="b">
            <v>0</v>
          </cell>
          <cell r="C17" t="str">
            <v>Discharge Year Month</v>
          </cell>
        </row>
        <row r="18">
          <cell r="B18" t="b">
            <v>0</v>
          </cell>
          <cell r="C18" t="str">
            <v>Discharge Weekend Flag</v>
          </cell>
        </row>
        <row r="19">
          <cell r="B19" t="b">
            <v>0</v>
          </cell>
          <cell r="C19" t="str">
            <v>Episode Date</v>
          </cell>
        </row>
        <row r="20">
          <cell r="B20" t="b">
            <v>0</v>
          </cell>
          <cell r="C20" t="str">
            <v>Episode Max Month</v>
          </cell>
        </row>
        <row r="21">
          <cell r="B21" t="b">
            <v>0</v>
          </cell>
          <cell r="C21" t="str">
            <v>Episode Max Month of Year</v>
          </cell>
        </row>
        <row r="22">
          <cell r="B22" t="b">
            <v>0</v>
          </cell>
          <cell r="C22" t="str">
            <v>Episode Max Quarter</v>
          </cell>
        </row>
        <row r="23">
          <cell r="B23" t="b">
            <v>0</v>
          </cell>
          <cell r="C23" t="str">
            <v>Episode Max Quarter of Year</v>
          </cell>
        </row>
        <row r="24">
          <cell r="B24" t="b">
            <v>0</v>
          </cell>
          <cell r="C24" t="str">
            <v>Episode Max Year</v>
          </cell>
        </row>
        <row r="25">
          <cell r="B25" t="b">
            <v>0</v>
          </cell>
          <cell r="C25" t="str">
            <v>Incurred Date</v>
          </cell>
        </row>
        <row r="26">
          <cell r="B26" t="b">
            <v>0</v>
          </cell>
          <cell r="C26" t="str">
            <v>Incurred Day of Week</v>
          </cell>
        </row>
        <row r="27">
          <cell r="B27" t="b">
            <v>0</v>
          </cell>
          <cell r="C27" t="str">
            <v>Incurred Month of Year</v>
          </cell>
        </row>
        <row r="28">
          <cell r="B28" t="b">
            <v>0</v>
          </cell>
          <cell r="C28" t="str">
            <v>Incurred Quarter</v>
          </cell>
        </row>
        <row r="29">
          <cell r="B29" t="b">
            <v>0</v>
          </cell>
          <cell r="C29" t="str">
            <v>Incurred Quarter of Year</v>
          </cell>
        </row>
        <row r="30">
          <cell r="B30" t="b">
            <v>0</v>
          </cell>
          <cell r="C30" t="str">
            <v>Incurred Year</v>
          </cell>
        </row>
        <row r="31">
          <cell r="B31" t="b">
            <v>0</v>
          </cell>
          <cell r="C31" t="str">
            <v>Incurred Year Month</v>
          </cell>
        </row>
        <row r="32">
          <cell r="B32" t="b">
            <v>0</v>
          </cell>
          <cell r="C32" t="str">
            <v>Incurred Weekend Flag</v>
          </cell>
        </row>
        <row r="33">
          <cell r="B33" t="b">
            <v>0</v>
          </cell>
          <cell r="C33" t="str">
            <v>Paid Date</v>
          </cell>
        </row>
        <row r="34">
          <cell r="B34" t="b">
            <v>0</v>
          </cell>
          <cell r="C34" t="str">
            <v>Paid Day of Week</v>
          </cell>
        </row>
        <row r="35">
          <cell r="B35" t="b">
            <v>0</v>
          </cell>
          <cell r="C35" t="str">
            <v>Paid Month of Year</v>
          </cell>
        </row>
        <row r="36">
          <cell r="B36" t="b">
            <v>0</v>
          </cell>
          <cell r="C36" t="str">
            <v>Paid Quarter</v>
          </cell>
        </row>
        <row r="37">
          <cell r="B37" t="b">
            <v>0</v>
          </cell>
          <cell r="C37" t="str">
            <v>Paid Quarter of Year</v>
          </cell>
        </row>
        <row r="38">
          <cell r="B38" t="b">
            <v>0</v>
          </cell>
          <cell r="C38" t="str">
            <v>Paid Year</v>
          </cell>
        </row>
        <row r="39">
          <cell r="B39" t="b">
            <v>0</v>
          </cell>
          <cell r="C39" t="str">
            <v>Paid Year Month</v>
          </cell>
        </row>
        <row r="40">
          <cell r="B40" t="b">
            <v>0</v>
          </cell>
          <cell r="C40" t="str">
            <v>Primary ICD Diagnosis</v>
          </cell>
        </row>
        <row r="41">
          <cell r="B41" t="b">
            <v>0</v>
          </cell>
          <cell r="C41" t="str">
            <v>Primary ICD Diagnosis Code</v>
          </cell>
        </row>
        <row r="42">
          <cell r="B42" t="b">
            <v>0</v>
          </cell>
          <cell r="C42" t="str">
            <v>Primary ICD Diagnosis Desc</v>
          </cell>
        </row>
        <row r="43">
          <cell r="B43" t="b">
            <v>0</v>
          </cell>
          <cell r="C43" t="str">
            <v>Primary ICD Rollup</v>
          </cell>
        </row>
        <row r="44">
          <cell r="B44" t="b">
            <v>0</v>
          </cell>
          <cell r="C44" t="str">
            <v>10th ICD Diagnosis Code</v>
          </cell>
        </row>
        <row r="45">
          <cell r="B45" t="b">
            <v>0</v>
          </cell>
          <cell r="C45" t="str">
            <v>10th ICD Diagnosis Desc</v>
          </cell>
        </row>
        <row r="46">
          <cell r="B46" t="b">
            <v>0</v>
          </cell>
          <cell r="C46" t="str">
            <v>10th ICD Rollup</v>
          </cell>
        </row>
        <row r="47">
          <cell r="B47" t="b">
            <v>0</v>
          </cell>
          <cell r="C47" t="str">
            <v>10th ICD Diagnosis</v>
          </cell>
        </row>
        <row r="48">
          <cell r="B48" t="b">
            <v>0</v>
          </cell>
          <cell r="C48" t="str">
            <v>2nd ICD Diagnosis Code</v>
          </cell>
        </row>
        <row r="49">
          <cell r="B49" t="b">
            <v>0</v>
          </cell>
          <cell r="C49" t="str">
            <v>2nd ICD Diagnosis Desc</v>
          </cell>
        </row>
        <row r="50">
          <cell r="B50" t="b">
            <v>0</v>
          </cell>
          <cell r="C50" t="str">
            <v>2nd ICD Rollup</v>
          </cell>
        </row>
        <row r="51">
          <cell r="B51" t="b">
            <v>0</v>
          </cell>
          <cell r="C51" t="str">
            <v>2nd ICD Diagnosis</v>
          </cell>
        </row>
        <row r="52">
          <cell r="B52" t="b">
            <v>0</v>
          </cell>
          <cell r="C52" t="str">
            <v>3rd ICD Diagnosis Code</v>
          </cell>
        </row>
        <row r="53">
          <cell r="B53" t="b">
            <v>0</v>
          </cell>
          <cell r="C53" t="str">
            <v>3rd ICD Diagnosis Desc</v>
          </cell>
        </row>
        <row r="54">
          <cell r="B54" t="b">
            <v>0</v>
          </cell>
          <cell r="C54" t="str">
            <v>3rd ICD Rollup</v>
          </cell>
        </row>
        <row r="55">
          <cell r="B55" t="b">
            <v>0</v>
          </cell>
          <cell r="C55" t="str">
            <v>3rd ICD Diagnosis</v>
          </cell>
        </row>
        <row r="56">
          <cell r="B56" t="b">
            <v>0</v>
          </cell>
          <cell r="C56" t="str">
            <v>4th ICD Diagnosis Code</v>
          </cell>
        </row>
        <row r="57">
          <cell r="B57" t="b">
            <v>0</v>
          </cell>
          <cell r="C57" t="str">
            <v>4th ICD Diagnosis Desc</v>
          </cell>
        </row>
        <row r="58">
          <cell r="B58" t="b">
            <v>0</v>
          </cell>
          <cell r="C58" t="str">
            <v>4th ICD Rollup</v>
          </cell>
        </row>
        <row r="59">
          <cell r="B59" t="b">
            <v>0</v>
          </cell>
          <cell r="C59" t="str">
            <v>4th ICD Diagnosis</v>
          </cell>
        </row>
        <row r="60">
          <cell r="B60" t="b">
            <v>0</v>
          </cell>
          <cell r="C60" t="str">
            <v>5th ICD Diagnosis Code</v>
          </cell>
        </row>
        <row r="61">
          <cell r="B61" t="b">
            <v>0</v>
          </cell>
          <cell r="C61" t="str">
            <v>5th ICD Diagnosis Desc</v>
          </cell>
        </row>
        <row r="62">
          <cell r="B62" t="b">
            <v>0</v>
          </cell>
          <cell r="C62" t="str">
            <v>5th ICD Rollup</v>
          </cell>
        </row>
        <row r="63">
          <cell r="B63" t="b">
            <v>0</v>
          </cell>
          <cell r="C63" t="str">
            <v>5th ICD Diagnosis</v>
          </cell>
        </row>
        <row r="64">
          <cell r="B64" t="b">
            <v>0</v>
          </cell>
          <cell r="C64" t="str">
            <v>6th ICD Diagnosis Code</v>
          </cell>
        </row>
        <row r="65">
          <cell r="B65" t="b">
            <v>0</v>
          </cell>
          <cell r="C65" t="str">
            <v>6th ICD Diagnosis Desc</v>
          </cell>
        </row>
        <row r="66">
          <cell r="B66" t="b">
            <v>0</v>
          </cell>
          <cell r="C66" t="str">
            <v>6th ICD Rollup</v>
          </cell>
        </row>
        <row r="67">
          <cell r="B67" t="b">
            <v>0</v>
          </cell>
          <cell r="C67" t="str">
            <v>6th ICD Diagnosis</v>
          </cell>
        </row>
        <row r="68">
          <cell r="B68" t="b">
            <v>0</v>
          </cell>
          <cell r="C68" t="str">
            <v>7th ICD Diagnosis Code</v>
          </cell>
        </row>
        <row r="69">
          <cell r="B69" t="b">
            <v>0</v>
          </cell>
          <cell r="C69" t="str">
            <v>7th ICD Diagnosis Desc</v>
          </cell>
        </row>
        <row r="70">
          <cell r="B70" t="b">
            <v>0</v>
          </cell>
          <cell r="C70" t="str">
            <v>7th ICD Rollup</v>
          </cell>
        </row>
        <row r="71">
          <cell r="B71" t="b">
            <v>0</v>
          </cell>
          <cell r="C71" t="str">
            <v>7th ICD Diagnosis</v>
          </cell>
        </row>
        <row r="72">
          <cell r="B72" t="b">
            <v>0</v>
          </cell>
          <cell r="C72" t="str">
            <v>8th ICD Diagnosis Code</v>
          </cell>
        </row>
        <row r="73">
          <cell r="B73" t="b">
            <v>0</v>
          </cell>
          <cell r="C73" t="str">
            <v>8th ICD Diagnosis Desc</v>
          </cell>
        </row>
        <row r="74">
          <cell r="B74" t="b">
            <v>0</v>
          </cell>
          <cell r="C74" t="str">
            <v>8th ICD Rollup</v>
          </cell>
        </row>
        <row r="75">
          <cell r="B75" t="b">
            <v>0</v>
          </cell>
          <cell r="C75" t="str">
            <v>8th ICD Diagnosis</v>
          </cell>
        </row>
        <row r="76">
          <cell r="B76" t="b">
            <v>0</v>
          </cell>
          <cell r="C76" t="str">
            <v>9th ICD Diagnosis Code</v>
          </cell>
        </row>
        <row r="77">
          <cell r="B77" t="b">
            <v>0</v>
          </cell>
          <cell r="C77" t="str">
            <v>9th ICD Diagnosis Desc</v>
          </cell>
        </row>
        <row r="78">
          <cell r="B78" t="b">
            <v>0</v>
          </cell>
          <cell r="C78" t="str">
            <v>9th ICD Rollup</v>
          </cell>
        </row>
        <row r="79">
          <cell r="B79" t="b">
            <v>0</v>
          </cell>
          <cell r="C79" t="str">
            <v>9th ICD Diagnosis</v>
          </cell>
        </row>
        <row r="80">
          <cell r="B80" t="b">
            <v>0</v>
          </cell>
          <cell r="C80" t="str">
            <v>Primary ICD CCS Level 1</v>
          </cell>
        </row>
        <row r="81">
          <cell r="B81" t="b">
            <v>0</v>
          </cell>
          <cell r="C81" t="str">
            <v>Primary ICD CCS Level 2</v>
          </cell>
        </row>
        <row r="82">
          <cell r="B82" t="b">
            <v>0</v>
          </cell>
          <cell r="C82" t="str">
            <v>Primary ICD CCS Level 3</v>
          </cell>
        </row>
        <row r="83">
          <cell r="B83" t="b">
            <v>0</v>
          </cell>
          <cell r="C83" t="str">
            <v>MEG Body System</v>
          </cell>
        </row>
        <row r="84">
          <cell r="B84" t="b">
            <v>0</v>
          </cell>
          <cell r="C84" t="str">
            <v>MEG Episode Completion Flag</v>
          </cell>
        </row>
        <row r="85">
          <cell r="B85" t="b">
            <v>0</v>
          </cell>
          <cell r="C85" t="str">
            <v>MEG Episode Number</v>
          </cell>
        </row>
        <row r="86">
          <cell r="B86" t="b">
            <v>0</v>
          </cell>
          <cell r="C86" t="str">
            <v>MEG Label</v>
          </cell>
        </row>
        <row r="87">
          <cell r="B87" t="b">
            <v>0</v>
          </cell>
          <cell r="C87" t="str">
            <v>MEG Outlier Flag</v>
          </cell>
        </row>
        <row r="88">
          <cell r="B88" t="b">
            <v>0</v>
          </cell>
          <cell r="C88" t="str">
            <v>MEG Rollup</v>
          </cell>
        </row>
        <row r="89">
          <cell r="B89" t="b">
            <v>0</v>
          </cell>
          <cell r="C89" t="str">
            <v>MEG Severity</v>
          </cell>
        </row>
        <row r="90">
          <cell r="B90" t="b">
            <v>0</v>
          </cell>
          <cell r="C90" t="str">
            <v>MEG Type</v>
          </cell>
        </row>
        <row r="91">
          <cell r="B91" t="b">
            <v>0</v>
          </cell>
          <cell r="C91" t="str">
            <v>EBM</v>
          </cell>
        </row>
        <row r="92">
          <cell r="B92" t="b">
            <v>0</v>
          </cell>
          <cell r="C92" t="str">
            <v>EBM Category</v>
          </cell>
        </row>
        <row r="93">
          <cell r="B93" t="b">
            <v>0</v>
          </cell>
          <cell r="C93" t="str">
            <v>EBM Denominator</v>
          </cell>
        </row>
        <row r="94">
          <cell r="B94" t="b">
            <v>0</v>
          </cell>
          <cell r="C94" t="str">
            <v>EBM Numerator</v>
          </cell>
        </row>
        <row r="95">
          <cell r="B95" t="b">
            <v>0</v>
          </cell>
          <cell r="C95" t="str">
            <v>Total EBM Denominator</v>
          </cell>
        </row>
        <row r="96">
          <cell r="B96" t="b">
            <v>0</v>
          </cell>
          <cell r="C96" t="str">
            <v>Total EBM Numerator</v>
          </cell>
        </row>
        <row r="97">
          <cell r="B97" t="b">
            <v>0</v>
          </cell>
          <cell r="C97" t="str">
            <v>EBM Ending Month</v>
          </cell>
        </row>
        <row r="98">
          <cell r="B98" t="b">
            <v>0</v>
          </cell>
          <cell r="C98" t="str">
            <v>Total EBM Rate</v>
          </cell>
        </row>
        <row r="99">
          <cell r="B99" t="b">
            <v>0</v>
          </cell>
          <cell r="C99" t="str">
            <v>Insurance Type</v>
          </cell>
        </row>
        <row r="100">
          <cell r="B100" t="b">
            <v>0</v>
          </cell>
          <cell r="C100" t="str">
            <v>Medical and RX Eligibility</v>
          </cell>
        </row>
        <row r="101">
          <cell r="B101" t="b">
            <v>0</v>
          </cell>
          <cell r="C101" t="str">
            <v>RX Fill Source</v>
          </cell>
        </row>
        <row r="102">
          <cell r="B102" t="b">
            <v>0</v>
          </cell>
          <cell r="C102" t="str">
            <v>Prescription Dispensed as Written</v>
          </cell>
        </row>
        <row r="103">
          <cell r="B103" t="b">
            <v>0</v>
          </cell>
          <cell r="C103" t="str">
            <v>Subscriber Key</v>
          </cell>
        </row>
        <row r="104">
          <cell r="B104" t="b">
            <v>0</v>
          </cell>
          <cell r="C104" t="str">
            <v>Subscriber MARA Rising Risk Flag</v>
          </cell>
        </row>
        <row r="105">
          <cell r="B105" t="b">
            <v>0</v>
          </cell>
          <cell r="C105" t="str">
            <v>Subscriber MARA Current Relative Risk Level</v>
          </cell>
        </row>
        <row r="106">
          <cell r="B106" t="b">
            <v>0</v>
          </cell>
          <cell r="C106" t="str">
            <v>Effective Date</v>
          </cell>
        </row>
        <row r="107">
          <cell r="B107" t="b">
            <v>0</v>
          </cell>
          <cell r="C107" t="str">
            <v>Termination Date</v>
          </cell>
        </row>
        <row r="108">
          <cell r="B108" t="b">
            <v>0</v>
          </cell>
          <cell r="C108" t="str">
            <v>Parent Payer Code</v>
          </cell>
        </row>
        <row r="109">
          <cell r="B109" t="b">
            <v>0</v>
          </cell>
          <cell r="C109" t="str">
            <v>Payer LOB</v>
          </cell>
        </row>
        <row r="110">
          <cell r="B110" t="b">
            <v>0</v>
          </cell>
          <cell r="C110" t="str">
            <v>Payer Type</v>
          </cell>
        </row>
        <row r="111">
          <cell r="B111" t="b">
            <v>0</v>
          </cell>
          <cell r="C111" t="str">
            <v>Primary Insurance Flag</v>
          </cell>
        </row>
        <row r="112">
          <cell r="B112" t="b">
            <v>0</v>
          </cell>
          <cell r="C112" t="str">
            <v>Total Admits</v>
          </cell>
        </row>
        <row r="113">
          <cell r="B113" t="b">
            <v>0</v>
          </cell>
          <cell r="C113" t="str">
            <v>Total Allowed</v>
          </cell>
        </row>
        <row r="114">
          <cell r="B114" t="b">
            <v>0</v>
          </cell>
          <cell r="C114" t="str">
            <v>Total Cost Sharing</v>
          </cell>
        </row>
        <row r="115">
          <cell r="B115" t="b">
            <v>0</v>
          </cell>
          <cell r="C115" t="str">
            <v>Total Member Paid</v>
          </cell>
        </row>
        <row r="116">
          <cell r="B116" t="b">
            <v>0</v>
          </cell>
          <cell r="C116" t="str">
            <v>Total Paid</v>
          </cell>
        </row>
        <row r="117">
          <cell r="B117" t="b">
            <v>0</v>
          </cell>
          <cell r="C117" t="str">
            <v>Total RVUs</v>
          </cell>
        </row>
        <row r="118">
          <cell r="B118" t="b">
            <v>0</v>
          </cell>
          <cell r="C118" t="str">
            <v>Total RX Days Supply</v>
          </cell>
        </row>
        <row r="119">
          <cell r="B119" t="b">
            <v>0</v>
          </cell>
          <cell r="C119" t="str">
            <v>Total RX Paid</v>
          </cell>
        </row>
        <row r="120">
          <cell r="B120" t="b">
            <v>0</v>
          </cell>
          <cell r="C120" t="str">
            <v>Total Utilization</v>
          </cell>
        </row>
        <row r="121">
          <cell r="B121" t="b">
            <v>0</v>
          </cell>
          <cell r="C121" t="str">
            <v>Admit Source</v>
          </cell>
        </row>
        <row r="122">
          <cell r="B122" t="b">
            <v>0</v>
          </cell>
          <cell r="C122" t="str">
            <v>Admit Type</v>
          </cell>
        </row>
        <row r="123">
          <cell r="B123" t="b">
            <v>0</v>
          </cell>
          <cell r="C123" t="str">
            <v>Bill Type Class</v>
          </cell>
        </row>
        <row r="124">
          <cell r="B124" t="b">
            <v>0</v>
          </cell>
          <cell r="C124" t="str">
            <v>Bill Type Description</v>
          </cell>
        </row>
        <row r="125">
          <cell r="B125" t="b">
            <v>0</v>
          </cell>
          <cell r="C125" t="str">
            <v>Bill Type ID</v>
          </cell>
        </row>
        <row r="126">
          <cell r="B126" t="b">
            <v>0</v>
          </cell>
          <cell r="C126" t="str">
            <v>Claim ID</v>
          </cell>
        </row>
        <row r="127">
          <cell r="B127" t="b">
            <v>0</v>
          </cell>
          <cell r="C127" t="str">
            <v>Claim Status</v>
          </cell>
        </row>
        <row r="128">
          <cell r="B128" t="b">
            <v>0</v>
          </cell>
          <cell r="C128" t="str">
            <v>Discharge Hour</v>
          </cell>
        </row>
        <row r="129">
          <cell r="B129" t="b">
            <v>0</v>
          </cell>
          <cell r="C129" t="str">
            <v>Discharge Status</v>
          </cell>
        </row>
        <row r="130">
          <cell r="B130" t="b">
            <v>0</v>
          </cell>
          <cell r="C130" t="str">
            <v>Discharge Status Code</v>
          </cell>
        </row>
        <row r="131">
          <cell r="B131" t="b">
            <v>0</v>
          </cell>
          <cell r="C131" t="str">
            <v>Facility Type</v>
          </cell>
        </row>
        <row r="132">
          <cell r="B132" t="b">
            <v>0</v>
          </cell>
          <cell r="C132" t="str">
            <v>Place of Service</v>
          </cell>
        </row>
        <row r="133">
          <cell r="B133" t="b">
            <v>0</v>
          </cell>
          <cell r="C133" t="str">
            <v>In Network Claim</v>
          </cell>
        </row>
        <row r="134">
          <cell r="B134" t="b">
            <v>0</v>
          </cell>
          <cell r="C134" t="str">
            <v>Service Line</v>
          </cell>
        </row>
        <row r="135">
          <cell r="B135" t="b">
            <v>0</v>
          </cell>
          <cell r="C135" t="str">
            <v>Form Type</v>
          </cell>
        </row>
        <row r="136">
          <cell r="B136" t="b">
            <v>0</v>
          </cell>
          <cell r="C136" t="str">
            <v>Continuous Stay Claim ID</v>
          </cell>
        </row>
        <row r="137">
          <cell r="B137" t="b">
            <v>0</v>
          </cell>
          <cell r="C137" t="str">
            <v>Facility Claim ID</v>
          </cell>
        </row>
        <row r="138">
          <cell r="B138" t="b">
            <v>0</v>
          </cell>
          <cell r="C138" t="str">
            <v>ACO Rating Area</v>
          </cell>
        </row>
        <row r="139">
          <cell r="B139" t="b">
            <v>0</v>
          </cell>
          <cell r="C139" t="str">
            <v>Client Data Source</v>
          </cell>
        </row>
        <row r="140">
          <cell r="B140" t="b">
            <v>0</v>
          </cell>
          <cell r="C140" t="str">
            <v>Claims LOB</v>
          </cell>
        </row>
        <row r="141">
          <cell r="B141" t="b">
            <v>0</v>
          </cell>
          <cell r="C141" t="str">
            <v>Claim Type</v>
          </cell>
        </row>
        <row r="142">
          <cell r="B142" t="b">
            <v>0</v>
          </cell>
          <cell r="C142" t="str">
            <v>Adult Flag</v>
          </cell>
        </row>
        <row r="143">
          <cell r="B143" t="b">
            <v>0</v>
          </cell>
          <cell r="C143" t="str">
            <v>Member Age Band DOS</v>
          </cell>
        </row>
        <row r="144">
          <cell r="B144" t="b">
            <v>0</v>
          </cell>
          <cell r="C144" t="str">
            <v>Member Age DOS</v>
          </cell>
        </row>
        <row r="145">
          <cell r="B145" t="b">
            <v>0</v>
          </cell>
          <cell r="C145" t="str">
            <v>Member Age Band ENROLL</v>
          </cell>
        </row>
        <row r="146">
          <cell r="B146" t="b">
            <v>0</v>
          </cell>
          <cell r="C146" t="str">
            <v>Member Age ENROLL</v>
          </cell>
        </row>
        <row r="147">
          <cell r="B147" t="b">
            <v>0</v>
          </cell>
          <cell r="C147" t="str">
            <v>CCHG Grouping</v>
          </cell>
        </row>
        <row r="148">
          <cell r="B148" t="b">
            <v>0</v>
          </cell>
          <cell r="C148" t="str">
            <v>CCHG Label</v>
          </cell>
        </row>
        <row r="149">
          <cell r="B149" t="b">
            <v>0</v>
          </cell>
          <cell r="C149" t="str">
            <v>Member Gender</v>
          </cell>
        </row>
        <row r="150">
          <cell r="B150" t="b">
            <v>0</v>
          </cell>
          <cell r="C150" t="str">
            <v>Health Planning District</v>
          </cell>
        </row>
        <row r="151">
          <cell r="B151" t="b">
            <v>0</v>
          </cell>
          <cell r="C151" t="str">
            <v>Health Planning Region</v>
          </cell>
        </row>
        <row r="152">
          <cell r="B152" t="b">
            <v>0</v>
          </cell>
          <cell r="C152" t="str">
            <v>Hispanic Indicator</v>
          </cell>
        </row>
        <row r="153">
          <cell r="B153" t="b">
            <v>0</v>
          </cell>
          <cell r="C153" t="str">
            <v>Member County ENROLL</v>
          </cell>
        </row>
        <row r="154">
          <cell r="B154" t="b">
            <v>0</v>
          </cell>
          <cell r="C154" t="str">
            <v>Member MSA ENROLL</v>
          </cell>
        </row>
        <row r="155">
          <cell r="B155" t="b">
            <v>0</v>
          </cell>
          <cell r="C155" t="str">
            <v>Member Race</v>
          </cell>
        </row>
        <row r="156">
          <cell r="B156" t="b">
            <v>0</v>
          </cell>
          <cell r="C156" t="str">
            <v>Member State ENROLL</v>
          </cell>
        </row>
        <row r="157">
          <cell r="B157" t="b">
            <v>0</v>
          </cell>
          <cell r="C157" t="str">
            <v>Member ZIP Code DOS</v>
          </cell>
        </row>
        <row r="158">
          <cell r="B158" t="b">
            <v>0</v>
          </cell>
          <cell r="C158" t="str">
            <v>Person Key</v>
          </cell>
        </row>
        <row r="159">
          <cell r="B159" t="b">
            <v>0</v>
          </cell>
          <cell r="C159" t="str">
            <v>Relation</v>
          </cell>
        </row>
        <row r="160">
          <cell r="B160" t="b">
            <v>0</v>
          </cell>
          <cell r="C160" t="str">
            <v>Member County DOS</v>
          </cell>
        </row>
        <row r="161">
          <cell r="B161" t="b">
            <v>0</v>
          </cell>
          <cell r="C161" t="str">
            <v>Member ZIP Code ENROLL</v>
          </cell>
        </row>
        <row r="162">
          <cell r="B162" t="b">
            <v>0</v>
          </cell>
          <cell r="C162" t="str">
            <v>Brand Status</v>
          </cell>
        </row>
        <row r="163">
          <cell r="B163" t="b">
            <v>0</v>
          </cell>
          <cell r="C163" t="str">
            <v>Dosage Form</v>
          </cell>
        </row>
        <row r="164">
          <cell r="B164" t="b">
            <v>0</v>
          </cell>
          <cell r="C164" t="str">
            <v>Drug Code</v>
          </cell>
        </row>
        <row r="165">
          <cell r="B165" t="b">
            <v>0</v>
          </cell>
          <cell r="C165" t="str">
            <v>Drug Name</v>
          </cell>
        </row>
        <row r="166">
          <cell r="B166" t="b">
            <v>0</v>
          </cell>
          <cell r="C166" t="str">
            <v>GPI</v>
          </cell>
        </row>
        <row r="167">
          <cell r="B167" t="b">
            <v>0</v>
          </cell>
          <cell r="C167" t="str">
            <v>GPI Generic Name</v>
          </cell>
        </row>
        <row r="168">
          <cell r="B168" t="b">
            <v>0</v>
          </cell>
          <cell r="C168" t="str">
            <v>Manufacturer</v>
          </cell>
        </row>
        <row r="169">
          <cell r="B169" t="b">
            <v>0</v>
          </cell>
          <cell r="C169" t="str">
            <v>NDC</v>
          </cell>
        </row>
        <row r="170">
          <cell r="B170" t="b">
            <v>0</v>
          </cell>
          <cell r="C170" t="str">
            <v>OTC</v>
          </cell>
        </row>
        <row r="171">
          <cell r="B171" t="b">
            <v>0</v>
          </cell>
          <cell r="C171" t="str">
            <v>Primary Substitution Brand Status</v>
          </cell>
        </row>
        <row r="172">
          <cell r="B172" t="b">
            <v>0</v>
          </cell>
          <cell r="C172" t="str">
            <v>Primary Substitution Drug Name</v>
          </cell>
        </row>
        <row r="173">
          <cell r="B173" t="b">
            <v>0</v>
          </cell>
          <cell r="C173" t="str">
            <v>Primary Substitution Flag</v>
          </cell>
        </row>
        <row r="174">
          <cell r="B174" t="b">
            <v>0</v>
          </cell>
          <cell r="C174" t="str">
            <v>Primary Substitution Manufacturer</v>
          </cell>
        </row>
        <row r="175">
          <cell r="B175" t="b">
            <v>0</v>
          </cell>
          <cell r="C175" t="str">
            <v>Primary Substitution Type</v>
          </cell>
        </row>
        <row r="176">
          <cell r="B176" t="b">
            <v>0</v>
          </cell>
          <cell r="C176" t="str">
            <v>RX Days Supply</v>
          </cell>
        </row>
        <row r="177">
          <cell r="B177" t="b">
            <v>0</v>
          </cell>
          <cell r="C177" t="str">
            <v>Strength</v>
          </cell>
        </row>
        <row r="178">
          <cell r="B178" t="b">
            <v>0</v>
          </cell>
          <cell r="C178" t="str">
            <v>Therapeutic Class 2</v>
          </cell>
        </row>
        <row r="179">
          <cell r="B179" t="b">
            <v>0</v>
          </cell>
          <cell r="C179" t="str">
            <v>Therapeutic Class 3</v>
          </cell>
        </row>
        <row r="180">
          <cell r="B180" t="b">
            <v>0</v>
          </cell>
          <cell r="C180" t="str">
            <v>Therapeutic Class 1</v>
          </cell>
        </row>
        <row r="181">
          <cell r="B181" t="b">
            <v>0</v>
          </cell>
          <cell r="C181" t="str">
            <v>Billing Provider County</v>
          </cell>
        </row>
        <row r="182">
          <cell r="B182" t="b">
            <v>0</v>
          </cell>
          <cell r="C182" t="str">
            <v>Billing Provider Name</v>
          </cell>
        </row>
        <row r="183">
          <cell r="B183" t="b">
            <v>0</v>
          </cell>
          <cell r="C183" t="str">
            <v>Billing Provider NPI</v>
          </cell>
        </row>
        <row r="184">
          <cell r="B184" t="b">
            <v>0</v>
          </cell>
          <cell r="C184" t="str">
            <v>Billing Provider Specialty</v>
          </cell>
        </row>
        <row r="185">
          <cell r="B185" t="b">
            <v>0</v>
          </cell>
          <cell r="C185" t="str">
            <v>Billing Provider State</v>
          </cell>
        </row>
        <row r="186">
          <cell r="B186" t="b">
            <v>0</v>
          </cell>
          <cell r="C186" t="str">
            <v>Billing Provider Taxonomy</v>
          </cell>
        </row>
        <row r="187">
          <cell r="B187" t="b">
            <v>0</v>
          </cell>
          <cell r="C187" t="str">
            <v>Billing Provider TIN</v>
          </cell>
        </row>
        <row r="188">
          <cell r="B188" t="b">
            <v>0</v>
          </cell>
          <cell r="C188" t="str">
            <v>Billing Provider ZIP</v>
          </cell>
        </row>
        <row r="189">
          <cell r="B189" t="b">
            <v>0</v>
          </cell>
          <cell r="C189" t="str">
            <v>Billing Provider ID</v>
          </cell>
        </row>
        <row r="190">
          <cell r="B190" t="b">
            <v>0</v>
          </cell>
          <cell r="C190" t="str">
            <v>Billing Provider MSA</v>
          </cell>
        </row>
        <row r="191">
          <cell r="B191" t="b">
            <v>0</v>
          </cell>
          <cell r="C191" t="str">
            <v>Masked Billing Provider NPI</v>
          </cell>
        </row>
        <row r="192">
          <cell r="B192" t="b">
            <v>0</v>
          </cell>
          <cell r="C192" t="str">
            <v>Episode Managing Provider</v>
          </cell>
        </row>
        <row r="193">
          <cell r="B193" t="b">
            <v>0</v>
          </cell>
          <cell r="C193" t="str">
            <v>Episode Managing Provider City</v>
          </cell>
        </row>
        <row r="194">
          <cell r="B194" t="b">
            <v>0</v>
          </cell>
          <cell r="C194" t="str">
            <v>Episode Managing Provider MSA</v>
          </cell>
        </row>
        <row r="195">
          <cell r="B195" t="b">
            <v>0</v>
          </cell>
          <cell r="C195" t="str">
            <v>Episode Managing Provider County</v>
          </cell>
        </row>
        <row r="196">
          <cell r="B196" t="b">
            <v>0</v>
          </cell>
          <cell r="C196" t="str">
            <v>Episode Managing Provider Name</v>
          </cell>
        </row>
        <row r="197">
          <cell r="B197" t="b">
            <v>0</v>
          </cell>
          <cell r="C197" t="str">
            <v>Episode Managing Provider NPI</v>
          </cell>
        </row>
        <row r="198">
          <cell r="B198" t="b">
            <v>0</v>
          </cell>
          <cell r="C198" t="str">
            <v>Episode Managing Provider Specialty</v>
          </cell>
        </row>
        <row r="199">
          <cell r="B199" t="b">
            <v>0</v>
          </cell>
          <cell r="C199" t="str">
            <v>Episode Managing Provider State</v>
          </cell>
        </row>
        <row r="200">
          <cell r="B200" t="b">
            <v>0</v>
          </cell>
          <cell r="C200" t="str">
            <v>Episode Managing Provider Taxonomy</v>
          </cell>
        </row>
        <row r="201">
          <cell r="B201" t="b">
            <v>0</v>
          </cell>
          <cell r="C201" t="str">
            <v>Episode Managing Provider TIN</v>
          </cell>
        </row>
        <row r="202">
          <cell r="B202" t="b">
            <v>0</v>
          </cell>
          <cell r="C202" t="str">
            <v>Episode Managing Provider ZIP</v>
          </cell>
        </row>
        <row r="203">
          <cell r="B203" t="b">
            <v>0</v>
          </cell>
          <cell r="C203" t="str">
            <v>Episode Managing Provider ID</v>
          </cell>
        </row>
        <row r="204">
          <cell r="B204" t="b">
            <v>0</v>
          </cell>
          <cell r="C204" t="str">
            <v>Episode Primary Provider County</v>
          </cell>
        </row>
        <row r="205">
          <cell r="B205" t="b">
            <v>0</v>
          </cell>
          <cell r="C205" t="str">
            <v>Episode Primary Provider Name</v>
          </cell>
        </row>
        <row r="206">
          <cell r="B206" t="b">
            <v>0</v>
          </cell>
          <cell r="C206" t="str">
            <v>Episode Primary Provider NPI</v>
          </cell>
        </row>
        <row r="207">
          <cell r="B207" t="b">
            <v>0</v>
          </cell>
          <cell r="C207" t="str">
            <v>Episode Primary Provider Specialty</v>
          </cell>
        </row>
        <row r="208">
          <cell r="B208" t="b">
            <v>0</v>
          </cell>
          <cell r="C208" t="str">
            <v>Episode Primary Provider State</v>
          </cell>
        </row>
        <row r="209">
          <cell r="B209" t="b">
            <v>0</v>
          </cell>
          <cell r="C209" t="str">
            <v>Episode Primary Provider Taxonomy</v>
          </cell>
        </row>
        <row r="210">
          <cell r="B210" t="b">
            <v>0</v>
          </cell>
          <cell r="C210" t="str">
            <v>Episode Primary Provider TIN</v>
          </cell>
        </row>
        <row r="211">
          <cell r="B211" t="b">
            <v>0</v>
          </cell>
          <cell r="C211" t="str">
            <v>Episode Primary Provider ZIP</v>
          </cell>
        </row>
        <row r="212">
          <cell r="B212" t="b">
            <v>0</v>
          </cell>
          <cell r="C212" t="str">
            <v>Episode Primary Provider MSA</v>
          </cell>
        </row>
        <row r="213">
          <cell r="B213" t="b">
            <v>0</v>
          </cell>
          <cell r="C213" t="str">
            <v>Episode Promary Provider ID</v>
          </cell>
        </row>
        <row r="214">
          <cell r="B214" t="b">
            <v>0</v>
          </cell>
          <cell r="C214" t="str">
            <v>Episode Primary Provider City</v>
          </cell>
        </row>
        <row r="215">
          <cell r="B215" t="b">
            <v>0</v>
          </cell>
          <cell r="C215" t="str">
            <v>Episode Primary PCP Flag</v>
          </cell>
        </row>
        <row r="216">
          <cell r="B216" t="b">
            <v>0</v>
          </cell>
          <cell r="C216" t="str">
            <v>Episode Primary Clinic Key</v>
          </cell>
        </row>
        <row r="217">
          <cell r="B217" t="b">
            <v>0</v>
          </cell>
          <cell r="C217" t="str">
            <v>Episode Primary Clinic ID</v>
          </cell>
        </row>
        <row r="218">
          <cell r="B218" t="b">
            <v>0</v>
          </cell>
          <cell r="C218" t="str">
            <v>Masked Episode Primary NPI</v>
          </cell>
        </row>
        <row r="219">
          <cell r="B219" t="b">
            <v>0</v>
          </cell>
          <cell r="C219" t="str">
            <v>Attrib PCP County</v>
          </cell>
        </row>
        <row r="220">
          <cell r="B220" t="b">
            <v>0</v>
          </cell>
          <cell r="C220" t="str">
            <v>Attrib PCP Name</v>
          </cell>
        </row>
        <row r="221">
          <cell r="B221" t="b">
            <v>0</v>
          </cell>
          <cell r="C221" t="str">
            <v>Attrib PCP NPI</v>
          </cell>
        </row>
        <row r="222">
          <cell r="B222" t="b">
            <v>0</v>
          </cell>
          <cell r="C222" t="str">
            <v>Attrib PCP Specialty</v>
          </cell>
        </row>
        <row r="223">
          <cell r="B223" t="b">
            <v>0</v>
          </cell>
          <cell r="C223" t="str">
            <v>Attrib PCP State</v>
          </cell>
        </row>
        <row r="224">
          <cell r="B224" t="b">
            <v>0</v>
          </cell>
          <cell r="C224" t="str">
            <v>Attrib PCP Taxonomy</v>
          </cell>
        </row>
        <row r="225">
          <cell r="B225" t="b">
            <v>0</v>
          </cell>
          <cell r="C225" t="str">
            <v>Attrib PCP TIN</v>
          </cell>
        </row>
        <row r="226">
          <cell r="B226" t="b">
            <v>0</v>
          </cell>
          <cell r="C226" t="str">
            <v>Attrib PCP ZIP</v>
          </cell>
        </row>
        <row r="227">
          <cell r="B227" t="b">
            <v>0</v>
          </cell>
          <cell r="C227" t="str">
            <v>Attrib PCP ID</v>
          </cell>
        </row>
        <row r="228">
          <cell r="B228" t="b">
            <v>0</v>
          </cell>
          <cell r="C228" t="str">
            <v>Attrib PCP Group</v>
          </cell>
        </row>
        <row r="229">
          <cell r="B229" t="b">
            <v>0</v>
          </cell>
          <cell r="C229" t="str">
            <v>Attrib PCP MSA</v>
          </cell>
        </row>
        <row r="230">
          <cell r="B230" t="b">
            <v>0</v>
          </cell>
          <cell r="C230" t="str">
            <v>Attrib PCP Clinic</v>
          </cell>
        </row>
        <row r="231">
          <cell r="B231" t="b">
            <v>0</v>
          </cell>
          <cell r="C231" t="str">
            <v>Masked Attrib PCP NPI</v>
          </cell>
        </row>
        <row r="232">
          <cell r="B232" t="b">
            <v>0</v>
          </cell>
          <cell r="C232" t="str">
            <v>PCP Specialty</v>
          </cell>
        </row>
        <row r="233">
          <cell r="B233" t="b">
            <v>0</v>
          </cell>
          <cell r="C233" t="str">
            <v>PCP Type</v>
          </cell>
        </row>
        <row r="234">
          <cell r="B234" t="b">
            <v>0</v>
          </cell>
          <cell r="C234" t="str">
            <v>PCP Clinic</v>
          </cell>
        </row>
        <row r="235">
          <cell r="B235" t="b">
            <v>0</v>
          </cell>
          <cell r="C235" t="str">
            <v>PCP Group</v>
          </cell>
        </row>
        <row r="236">
          <cell r="B236" t="b">
            <v>0</v>
          </cell>
          <cell r="C236" t="str">
            <v>PCP Name</v>
          </cell>
        </row>
        <row r="237">
          <cell r="B237" t="b">
            <v>0</v>
          </cell>
          <cell r="C237" t="str">
            <v>PCP Provider Group Name</v>
          </cell>
        </row>
        <row r="238">
          <cell r="B238" t="b">
            <v>0</v>
          </cell>
          <cell r="C238" t="str">
            <v>Service Provider County</v>
          </cell>
        </row>
        <row r="239">
          <cell r="B239" t="b">
            <v>0</v>
          </cell>
          <cell r="C239" t="str">
            <v>Service Provider Name</v>
          </cell>
        </row>
        <row r="240">
          <cell r="B240" t="b">
            <v>0</v>
          </cell>
          <cell r="C240" t="str">
            <v>Service Provider NPI</v>
          </cell>
        </row>
        <row r="241">
          <cell r="B241" t="b">
            <v>0</v>
          </cell>
          <cell r="C241" t="str">
            <v>Service Provider Specialty</v>
          </cell>
        </row>
        <row r="242">
          <cell r="B242" t="b">
            <v>0</v>
          </cell>
          <cell r="C242" t="str">
            <v>Service Provider State</v>
          </cell>
        </row>
        <row r="243">
          <cell r="B243" t="b">
            <v>0</v>
          </cell>
          <cell r="C243" t="str">
            <v>Service Provider Taxonomy</v>
          </cell>
        </row>
        <row r="244">
          <cell r="B244" t="b">
            <v>0</v>
          </cell>
          <cell r="C244" t="str">
            <v>Service Provider TIN</v>
          </cell>
        </row>
        <row r="245">
          <cell r="B245" t="b">
            <v>0</v>
          </cell>
          <cell r="C245" t="str">
            <v>Service Provider ZIP</v>
          </cell>
        </row>
        <row r="246">
          <cell r="B246" t="b">
            <v>0</v>
          </cell>
          <cell r="C246" t="str">
            <v>Service Provider ID</v>
          </cell>
        </row>
        <row r="247">
          <cell r="B247" t="b">
            <v>0</v>
          </cell>
          <cell r="C247" t="str">
            <v>Servie Provider MSA</v>
          </cell>
        </row>
        <row r="248">
          <cell r="B248" t="b">
            <v>0</v>
          </cell>
          <cell r="C248" t="str">
            <v>Service Provider Clinic</v>
          </cell>
        </row>
        <row r="249">
          <cell r="B249" t="b">
            <v>0</v>
          </cell>
          <cell r="C249" t="str">
            <v>Masked Service Provider NPI</v>
          </cell>
        </row>
        <row r="250">
          <cell r="B250" t="b">
            <v>0</v>
          </cell>
          <cell r="C250" t="str">
            <v>Total MARA Concurrent ER Risk</v>
          </cell>
        </row>
        <row r="251">
          <cell r="B251" t="b">
            <v>0</v>
          </cell>
          <cell r="C251" t="str">
            <v>Total MARA Concurrent IP Risk</v>
          </cell>
        </row>
        <row r="252">
          <cell r="B252" t="b">
            <v>0</v>
          </cell>
          <cell r="C252" t="str">
            <v>Total MARA Concurrent OP Risk</v>
          </cell>
        </row>
        <row r="253">
          <cell r="B253" t="b">
            <v>0</v>
          </cell>
          <cell r="C253" t="str">
            <v>Total MARA Concurrent OTH Risk</v>
          </cell>
        </row>
        <row r="254">
          <cell r="B254" t="b">
            <v>0</v>
          </cell>
          <cell r="C254" t="str">
            <v>Total MARA Concurrent Physician Risk</v>
          </cell>
        </row>
        <row r="255">
          <cell r="B255" t="b">
            <v>0</v>
          </cell>
          <cell r="C255" t="str">
            <v>Total MARA Concurrent Risk</v>
          </cell>
        </row>
        <row r="256">
          <cell r="B256" t="b">
            <v>0</v>
          </cell>
          <cell r="C256" t="str">
            <v>Total MARA Concurrent RX Risk</v>
          </cell>
        </row>
        <row r="257">
          <cell r="B257" t="b">
            <v>0</v>
          </cell>
          <cell r="C257" t="str">
            <v>Total MARA Prospective ER Risk</v>
          </cell>
        </row>
        <row r="258">
          <cell r="B258" t="b">
            <v>0</v>
          </cell>
          <cell r="C258" t="str">
            <v>Total MARA Prospective IP Risk</v>
          </cell>
        </row>
        <row r="259">
          <cell r="B259" t="b">
            <v>0</v>
          </cell>
          <cell r="C259" t="str">
            <v>Total MARA Prospective OP Risk</v>
          </cell>
        </row>
        <row r="260">
          <cell r="B260" t="b">
            <v>0</v>
          </cell>
          <cell r="C260" t="str">
            <v>Total MARA Prospective OTH Risk</v>
          </cell>
        </row>
        <row r="261">
          <cell r="B261" t="b">
            <v>0</v>
          </cell>
          <cell r="C261" t="str">
            <v>Total MARA Prospective Physician Risk</v>
          </cell>
        </row>
        <row r="262">
          <cell r="B262" t="b">
            <v>0</v>
          </cell>
          <cell r="C262" t="str">
            <v>Total MARA Prospective Risk</v>
          </cell>
        </row>
        <row r="263">
          <cell r="B263" t="b">
            <v>0</v>
          </cell>
          <cell r="C263" t="str">
            <v>Total MARA Prospective RX Risk</v>
          </cell>
        </row>
        <row r="264">
          <cell r="B264" t="b">
            <v>0</v>
          </cell>
          <cell r="C264" t="str">
            <v>Total Medical Member Months</v>
          </cell>
        </row>
        <row r="265">
          <cell r="B265" t="b">
            <v>0</v>
          </cell>
          <cell r="C265" t="str">
            <v>Total RX Member Months</v>
          </cell>
        </row>
        <row r="266">
          <cell r="B266" t="b">
            <v>0</v>
          </cell>
          <cell r="C266" t="str">
            <v>2nd ICD Procedure Code</v>
          </cell>
        </row>
        <row r="267">
          <cell r="B267" t="b">
            <v>0</v>
          </cell>
          <cell r="C267" t="str">
            <v>2nd ICD Procedure Desc</v>
          </cell>
        </row>
        <row r="268">
          <cell r="B268" t="b">
            <v>0</v>
          </cell>
          <cell r="C268" t="str">
            <v>3rd ICD Procedure Code</v>
          </cell>
        </row>
        <row r="269">
          <cell r="B269" t="b">
            <v>0</v>
          </cell>
          <cell r="C269" t="str">
            <v>3rd ICD Procedure Desc</v>
          </cell>
        </row>
        <row r="270">
          <cell r="B270" t="b">
            <v>0</v>
          </cell>
          <cell r="C270" t="str">
            <v>4th ICD Procedure Code</v>
          </cell>
        </row>
        <row r="271">
          <cell r="B271" t="b">
            <v>0</v>
          </cell>
          <cell r="C271" t="str">
            <v>4th ICD Procedure Desc</v>
          </cell>
        </row>
        <row r="272">
          <cell r="B272" t="b">
            <v>0</v>
          </cell>
          <cell r="C272" t="str">
            <v>5th ICD Procedure Code</v>
          </cell>
        </row>
        <row r="273">
          <cell r="B273" t="b">
            <v>0</v>
          </cell>
          <cell r="C273" t="str">
            <v>5th ICD Procedure Desc</v>
          </cell>
        </row>
        <row r="274">
          <cell r="B274" t="b">
            <v>0</v>
          </cell>
          <cell r="C274" t="str">
            <v>6th ICD Procedure Code</v>
          </cell>
        </row>
        <row r="275">
          <cell r="B275" t="b">
            <v>0</v>
          </cell>
          <cell r="C275" t="str">
            <v>6th ICD Procedure Desc</v>
          </cell>
        </row>
        <row r="276">
          <cell r="B276" t="b">
            <v>0</v>
          </cell>
          <cell r="C276" t="str">
            <v>7th ICD Procedure Code</v>
          </cell>
        </row>
        <row r="277">
          <cell r="B277" t="b">
            <v>0</v>
          </cell>
          <cell r="C277" t="str">
            <v>7th ICD Procedure Desc</v>
          </cell>
        </row>
        <row r="278">
          <cell r="B278" t="b">
            <v>0</v>
          </cell>
          <cell r="C278" t="str">
            <v>8th ICD Procedure Code</v>
          </cell>
        </row>
        <row r="279">
          <cell r="B279" t="b">
            <v>0</v>
          </cell>
          <cell r="C279" t="str">
            <v>8th ICD Procedure Desc</v>
          </cell>
        </row>
        <row r="280">
          <cell r="B280" t="b">
            <v>0</v>
          </cell>
          <cell r="C280" t="str">
            <v>9th ICD Procedure Code</v>
          </cell>
        </row>
        <row r="281">
          <cell r="B281" t="b">
            <v>0</v>
          </cell>
          <cell r="C281" t="str">
            <v>9th ICD Procedure Desc</v>
          </cell>
        </row>
        <row r="282">
          <cell r="B282" t="b">
            <v>0</v>
          </cell>
          <cell r="C282" t="str">
            <v>10th ICD Procedure Code</v>
          </cell>
        </row>
        <row r="283">
          <cell r="B283" t="b">
            <v>0</v>
          </cell>
          <cell r="C283" t="str">
            <v>10th ICD Procedure Desc</v>
          </cell>
        </row>
        <row r="284">
          <cell r="B284" t="b">
            <v>0</v>
          </cell>
          <cell r="C284" t="str">
            <v>CPT Mod 1 Code</v>
          </cell>
        </row>
        <row r="285">
          <cell r="B285" t="b">
            <v>0</v>
          </cell>
          <cell r="C285" t="str">
            <v>CPT Mod 1 Desc</v>
          </cell>
        </row>
        <row r="286">
          <cell r="B286" t="b">
            <v>0</v>
          </cell>
          <cell r="C286" t="str">
            <v>CPT Mod 2 Code</v>
          </cell>
        </row>
        <row r="287">
          <cell r="B287" t="b">
            <v>0</v>
          </cell>
          <cell r="C287" t="str">
            <v>CPT Mod 2 Desc</v>
          </cell>
        </row>
        <row r="288">
          <cell r="B288" t="b">
            <v>0</v>
          </cell>
          <cell r="C288" t="str">
            <v>DRG Code</v>
          </cell>
        </row>
        <row r="289">
          <cell r="B289" t="b">
            <v>0</v>
          </cell>
          <cell r="C289" t="str">
            <v>DRG Desc</v>
          </cell>
        </row>
        <row r="290">
          <cell r="B290" t="b">
            <v>0</v>
          </cell>
          <cell r="C290" t="str">
            <v>DRG Type</v>
          </cell>
        </row>
        <row r="291">
          <cell r="B291" t="b">
            <v>0</v>
          </cell>
          <cell r="C291" t="str">
            <v>HCG Detail</v>
          </cell>
        </row>
        <row r="292">
          <cell r="B292" t="b">
            <v>0</v>
          </cell>
          <cell r="C292" t="str">
            <v>HCG Line</v>
          </cell>
        </row>
        <row r="293">
          <cell r="B293" t="b">
            <v>0</v>
          </cell>
          <cell r="C293" t="str">
            <v>HCG Setting</v>
          </cell>
        </row>
        <row r="294">
          <cell r="B294" t="b">
            <v>0</v>
          </cell>
          <cell r="C294" t="str">
            <v>MDC Code</v>
          </cell>
        </row>
        <row r="295">
          <cell r="B295" t="b">
            <v>0</v>
          </cell>
          <cell r="C295" t="str">
            <v>MDC Desc</v>
          </cell>
        </row>
        <row r="296">
          <cell r="B296" t="b">
            <v>0</v>
          </cell>
          <cell r="C296" t="str">
            <v>Primary ICD Procedure Code</v>
          </cell>
        </row>
        <row r="297">
          <cell r="B297" t="b">
            <v>0</v>
          </cell>
          <cell r="C297" t="str">
            <v>Primary ICD Procedure Desc</v>
          </cell>
        </row>
        <row r="298">
          <cell r="B298" t="b">
            <v>0</v>
          </cell>
          <cell r="C298" t="str">
            <v>Procedure Code</v>
          </cell>
        </row>
        <row r="299">
          <cell r="B299" t="b">
            <v>0</v>
          </cell>
          <cell r="C299" t="str">
            <v>Procedure Family 1</v>
          </cell>
        </row>
        <row r="300">
          <cell r="B300" t="b">
            <v>0</v>
          </cell>
          <cell r="C300" t="str">
            <v>Procedure Family 2</v>
          </cell>
        </row>
        <row r="301">
          <cell r="B301" t="b">
            <v>0</v>
          </cell>
          <cell r="C301" t="str">
            <v>Procedure Family 3</v>
          </cell>
        </row>
        <row r="302">
          <cell r="B302" t="b">
            <v>0</v>
          </cell>
          <cell r="C302" t="str">
            <v>Procedure Name</v>
          </cell>
        </row>
        <row r="303">
          <cell r="B303" t="b">
            <v>0</v>
          </cell>
          <cell r="C303" t="str">
            <v>Revenue Code</v>
          </cell>
        </row>
        <row r="304">
          <cell r="B304" t="b">
            <v>0</v>
          </cell>
          <cell r="C304" t="str">
            <v>Revenue Code Desc</v>
          </cell>
        </row>
        <row r="305">
          <cell r="B305" t="b">
            <v>0</v>
          </cell>
          <cell r="C305" t="str">
            <v>Provider Taxonomy Type</v>
          </cell>
        </row>
        <row r="306">
          <cell r="B306" t="b">
            <v>0</v>
          </cell>
          <cell r="C306" t="str">
            <v>Provider</v>
          </cell>
        </row>
        <row r="307">
          <cell r="B307" t="b">
            <v>0</v>
          </cell>
          <cell r="C307" t="str">
            <v>Provider Group</v>
          </cell>
        </row>
        <row r="308">
          <cell r="B308" t="b">
            <v>0</v>
          </cell>
          <cell r="C308" t="str">
            <v>Provider City</v>
          </cell>
        </row>
        <row r="309">
          <cell r="B309" t="b">
            <v>0</v>
          </cell>
          <cell r="C309" t="str">
            <v>Provider PCP Flag</v>
          </cell>
        </row>
        <row r="310">
          <cell r="B310" t="b">
            <v>0</v>
          </cell>
          <cell r="C310" t="str">
            <v>Provider Clinic Key</v>
          </cell>
        </row>
        <row r="311">
          <cell r="B311" t="b">
            <v>0</v>
          </cell>
          <cell r="C311" t="str">
            <v>Provider Clinic ID</v>
          </cell>
        </row>
        <row r="312">
          <cell r="B312" t="b">
            <v>0</v>
          </cell>
          <cell r="C312" t="str">
            <v>Provider Clinic</v>
          </cell>
        </row>
        <row r="313">
          <cell r="B313" t="b">
            <v>0</v>
          </cell>
          <cell r="C313" t="str">
            <v>Waste Label</v>
          </cell>
        </row>
        <row r="314">
          <cell r="B314" t="b">
            <v>0</v>
          </cell>
          <cell r="C314" t="str">
            <v>Waste RU Root Cause</v>
          </cell>
        </row>
        <row r="315">
          <cell r="B315" t="b">
            <v>0</v>
          </cell>
          <cell r="C315" t="str">
            <v>Waste Degree of Certainty</v>
          </cell>
        </row>
        <row r="316">
          <cell r="B316" t="b">
            <v>0</v>
          </cell>
          <cell r="C316" t="str">
            <v>Waste Sufficient History</v>
          </cell>
        </row>
        <row r="317">
          <cell r="B317" t="b">
            <v>0</v>
          </cell>
          <cell r="C317" t="str">
            <v>Waste RU Topical Theme</v>
          </cell>
        </row>
        <row r="318">
          <cell r="B318" t="b">
            <v>0</v>
          </cell>
          <cell r="C318" t="str">
            <v>Waste Risk Of Patient Harm</v>
          </cell>
        </row>
        <row r="319">
          <cell r="B319" t="b">
            <v>0</v>
          </cell>
          <cell r="C319" t="str">
            <v>Wasteful Claimline Flag</v>
          </cell>
        </row>
        <row r="320">
          <cell r="B320" t="b">
            <v>0</v>
          </cell>
          <cell r="C320" t="str">
            <v>Waste Service ID</v>
          </cell>
        </row>
        <row r="321">
          <cell r="B321" t="b">
            <v>0</v>
          </cell>
          <cell r="C321" t="str">
            <v>Waste Line Type</v>
          </cell>
        </row>
        <row r="322">
          <cell r="B322" t="b">
            <v>0</v>
          </cell>
          <cell r="C322" t="str">
            <v>Total Waste Allowed Case (Event) - Base</v>
          </cell>
        </row>
        <row r="323">
          <cell r="B323" t="b">
            <v>0</v>
          </cell>
          <cell r="C323" t="str">
            <v>Total Waste Allowed Line (Event) - Base</v>
          </cell>
        </row>
        <row r="324">
          <cell r="B324" t="b">
            <v>0</v>
          </cell>
          <cell r="C324" t="str">
            <v>Total Waste Paid Case (Event) - Base</v>
          </cell>
        </row>
        <row r="325">
          <cell r="B325" t="b">
            <v>0</v>
          </cell>
          <cell r="C325" t="str">
            <v>Total Wasteful Events - Base</v>
          </cell>
        </row>
        <row r="326">
          <cell r="B326" t="b">
            <v>0</v>
          </cell>
          <cell r="C326" t="str">
            <v>Total Necessary Events -Base</v>
          </cell>
        </row>
        <row r="327">
          <cell r="B327" t="b">
            <v>0</v>
          </cell>
          <cell r="C327" t="str">
            <v>Waste Measured Events per 1,000</v>
          </cell>
        </row>
        <row r="328">
          <cell r="B328" t="b">
            <v>0</v>
          </cell>
          <cell r="C328" t="str">
            <v>Waste Waste Index (% Necessary)</v>
          </cell>
        </row>
        <row r="329">
          <cell r="B329" t="b">
            <v>0</v>
          </cell>
          <cell r="C329" t="str">
            <v>Waste Necessary Events per 1,000</v>
          </cell>
        </row>
        <row r="330">
          <cell r="B330" t="b">
            <v>0</v>
          </cell>
          <cell r="C330" t="str">
            <v>Waste Wasteful Events per 1,000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XFControls"/>
  <bag type="XFComplement">
    <bagId k="XFControls">4</bagId>
  </bag>
  <bag type="DXFComplements" extRef="DXFComplementsMapperExtRef">
    <a k="MappedFeaturePropertyBags">
      <bagId>2</bagId>
      <bagId>5</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655F43-0FB0-4268-9970-6EDCE3B3C585}" name="t_SelectFields" displayName="t_SelectFields" ref="A5:N337" totalsRowShown="0" headerRowDxfId="234" dataDxfId="233">
  <autoFilter ref="A5:N337" xr:uid="{AA59D18A-8B0C-447D-9BAE-25E0C2B7C2B5}"/>
  <tableColumns count="14">
    <tableColumn id="13" xr3:uid="{527F454D-8EA8-4AEC-B74C-1EC31E62DFC4}" name="Select Requested Fields" dataDxfId="232"/>
    <tableColumn id="11" xr3:uid="{5BD4A507-3F1F-4D16-A948-C8612D0DF41F}" name="Fields to Be Brought to Committee" dataDxfId="231"/>
    <tableColumn id="1" xr3:uid="{9F7223E3-8540-41DD-B6E8-9266417D863D}" name="Field Name" dataDxfId="3"/>
    <tableColumn id="14" xr3:uid="{44B6EA7C-61A6-4890-9EB5-D6BEAB221E76}" name="Definition" dataDxfId="1"/>
    <tableColumn id="6" xr3:uid="{1C4A3C36-9134-4B70-91DA-BC0718AE3021}" name="VHI flag" dataDxfId="2"/>
    <tableColumn id="2" xr3:uid="{44914E33-CDAB-42CC-9733-B9F70F5272BD}" name="Facility Inpatient Medical Claims" dataDxfId="4"/>
    <tableColumn id="3" xr3:uid="{F5F27963-B0BA-475F-8B27-F4BA7F59AD3F}" name="Facility Outpatient Medical Claims" dataDxfId="230"/>
    <tableColumn id="4" xr3:uid="{66BBEDCD-7680-4031-860C-0FC9EF524891}" name="Professional Medical Claims" dataDxfId="229"/>
    <tableColumn id="5" xr3:uid="{7B0D6CEC-0C6D-4861-8AD7-E56B2D21C1AE}" name="Pharmacy Claims" dataDxfId="228"/>
    <tableColumn id="7" xr3:uid="{7199023A-08E9-4F28-9538-2AF66B636BB7}" name="Enrollment" dataDxfId="227"/>
    <tableColumn id="8" xr3:uid="{072874D6-9AFD-4065-BADC-71A5972D8104}" name="Episode Grouper" dataDxfId="226"/>
    <tableColumn id="9" xr3:uid="{5CFE7076-C9A6-4DB5-97E2-71E8C21F08A6}" name="Risk" dataDxfId="225"/>
    <tableColumn id="10" xr3:uid="{CEC9A0C7-1024-451E-88DF-9144F586E33C}" name="Evidence Based Measures (EBM)" dataDxfId="224"/>
    <tableColumn id="15" xr3:uid="{13C01E0B-095A-4D3A-A544-129C976CB353}" name="Source Order" dataDxfId="223"/>
  </tableColumns>
  <tableStyleInfo name="VHI Colors"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24C0F7B-20AE-45A5-BB56-41735C399CA8}" name="t_DataFieldDefinitions" displayName="t_DataFieldDefinitions" ref="A2:F334" totalsRowShown="0" headerRowDxfId="222" dataDxfId="221">
  <autoFilter ref="A2:F334" xr:uid="{522FB955-DB47-4D6B-8166-7B93FDE91AF4}"/>
  <tableColumns count="6">
    <tableColumn id="1" xr3:uid="{452F3F2F-D8A7-455F-AB8C-2AA1C8602CBD}" name="Field Name" dataDxfId="220"/>
    <tableColumn id="2" xr3:uid="{C631C40D-C5C4-4EEC-99E1-76021BA06138}" name="Field Description" dataDxfId="219"/>
    <tableColumn id="3" xr3:uid="{BED8C2BB-CBD9-4900-95CA-C27C31CB1CE2}" name="Data Type" dataDxfId="218"/>
    <tableColumn id="4" xr3:uid="{DFFB0B53-1AA9-43F1-8220-090A751FAB7B}" name="Length" dataDxfId="217"/>
    <tableColumn id="5" xr3:uid="{0E907551-8368-41FA-A128-580AA55954B2}" name="Category" dataDxfId="216"/>
    <tableColumn id="6" xr3:uid="{69212C77-239D-48C5-80EC-06CBC134EB2E}" name="Source Order" dataDxfId="215">
      <calculatedColumnFormula>VLOOKUP(t_DataFieldDefinitions[[#This Row],[Field Name]],t_SelectFields[[Field Name]:[Source Order]],11,0)</calculatedColumnFormula>
    </tableColumn>
  </tableColumns>
  <tableStyleInfo name="VHI Colors"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AF3770-8F88-444B-A4C8-9C8DC28F00B8}" name="t_VHIUseOnly" displayName="t_VHIUseOnly" ref="B9:O341" totalsRowShown="0" headerRowDxfId="214" dataDxfId="212" headerRowBorderDxfId="213">
  <autoFilter ref="B9:O341" xr:uid="{AA59D18A-8B0C-447D-9BAE-25E0C2B7C2B5}"/>
  <tableColumns count="14">
    <tableColumn id="11" xr3:uid="{7AA4DE10-4F5C-449C-B4CA-1749C1C28709}" name="Manually Switch Fields Off Here If Needed" dataDxfId="211"/>
    <tableColumn id="1" xr3:uid="{19AB0477-A729-4978-A81B-08C9AA06EEFC}" name="(Green Fields=Approved)" dataDxfId="210"/>
    <tableColumn id="12" xr3:uid="{8A7C1241-895B-4BD0-AE98-0DD8D243BABF}" name="Definition" dataDxfId="209"/>
    <tableColumn id="2" xr3:uid="{D6AF00AB-9398-4020-840D-B4274E9BDEF0}" name="Facility Inpatient Medical Claims" dataDxfId="208"/>
    <tableColumn id="3" xr3:uid="{7095C4EA-FAC7-41FC-8633-74A30334E799}" name="Facility Outpatient Medical Claims" dataDxfId="207"/>
    <tableColumn id="4" xr3:uid="{7D4E2BC2-8B97-4D9B-9FC5-1100F07A30DE}" name="Professional Medical Claims" dataDxfId="206"/>
    <tableColumn id="5" xr3:uid="{4083C0A5-799E-4509-97CC-577E669CE691}" name="Pharmacy Claims" dataDxfId="205"/>
    <tableColumn id="7" xr3:uid="{18B59591-05A1-4982-B829-824B0D1783A3}" name="Enrollment" dataDxfId="204"/>
    <tableColumn id="8" xr3:uid="{E640CF30-636D-41ED-92AA-E208ECD4A03B}" name="Episode Grouper" dataDxfId="203"/>
    <tableColumn id="9" xr3:uid="{74CB38E3-4749-4B0F-9927-515907C96A34}" name="Risk" dataDxfId="202"/>
    <tableColumn id="10" xr3:uid="{6F149A32-7325-443C-B315-356BCC0CB627}" name="Evidence Based Measures (EBM)" dataDxfId="201"/>
    <tableColumn id="14" xr3:uid="{B55ED5AA-A8F9-4194-B1C7-D0697D0F4762}" name="Source Order" dataDxfId="200"/>
    <tableColumn id="6" xr3:uid="{DD3D4138-4FD3-403E-9160-DE11A1C9244E}" name="Requested" dataDxfId="199">
      <calculatedColumnFormula>IF(_xlfn.XLOOKUP(t_VHIUseOnly[[#This Row],[(Green Fields=Approved)]],t_SelectFields[Field Name],t_SelectFields[Fields to Be Brought to Committee],),TRUE,FALSE)</calculatedColumnFormula>
    </tableColumn>
    <tableColumn id="15" xr3:uid="{DD475326-C08D-4C31-8BD3-C92FBC62FDD4}" name="Final" dataDxfId="198">
      <calculatedColumnFormula>_xlfn.XOR($B10=TRUE, $N10=TRUE)</calculatedColumnFormula>
    </tableColumn>
  </tableColumns>
  <tableStyleInfo name="VHI Colors"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D499AEA-29E0-4529-A1AA-3FBF422CBF67}" name="t_prov" displayName="t_prov" ref="AS4:BE82" totalsRowShown="0" headerRowDxfId="197" dataDxfId="196" tableBorderDxfId="195">
  <autoFilter ref="AS4:BE82" xr:uid="{DD499AEA-29E0-4529-A1AA-3FBF422CBF67}"/>
  <sortState xmlns:xlrd2="http://schemas.microsoft.com/office/spreadsheetml/2017/richdata2" ref="AS5:BD82">
    <sortCondition ref="AT4:AT82"/>
  </sortState>
  <tableColumns count="13">
    <tableColumn id="12" xr3:uid="{83F24AE6-1353-4EA9-AA34-7E3D1436CEE3}" name="Requested" dataDxfId="194">
      <calculatedColumnFormula>_xlfn.XLOOKUP(t_prov[[#This Row],[Field Name]],t_SelectFields[Field Name],t_SelectFields[Fields to Be Brought to Committee],FALSE)</calculatedColumnFormula>
    </tableColumn>
    <tableColumn id="1" xr3:uid="{B937B15E-5548-43F2-8996-A5CECCBE7088}" name="Field Name" dataDxfId="193"/>
    <tableColumn id="2" xr3:uid="{3A988948-E07B-47D6-861E-5A8E30633003}" name="Subgroup" dataDxfId="192"/>
    <tableColumn id="11" xr3:uid="{A93A218C-FEC2-4C8E-A2E3-8182323156FF}" name="Approved" dataDxfId="191">
      <calculatedColumnFormula>_xlfn.XLOOKUP(t_prov[[#This Row],[Field Name]],t_VHIUseOnly[(Green Fields=Approved)],t_VHIUseOnly[Final],)</calculatedColumnFormula>
    </tableColumn>
    <tableColumn id="3" xr3:uid="{30312276-1AAE-4282-BD88-1A4AE3C2FFFB}" name="Facility" dataDxfId="190"/>
    <tableColumn id="4" xr3:uid="{AA1F6680-9A12-4ED4-B26F-BDE9AD75E64C}" name=" Prof" dataDxfId="189"/>
    <tableColumn id="5" xr3:uid="{0692D683-22A0-41BA-BC44-1568D4D8B133}" name="Pharm" dataDxfId="188"/>
    <tableColumn id="6" xr3:uid="{A64FEA48-8AFA-4F59-BD77-C5FA88C86893}" name="Demo" dataDxfId="187"/>
    <tableColumn id="7" xr3:uid="{AB1CD07C-DC48-4AF9-9926-970BF46FDE08}" name="Enroll" dataDxfId="186"/>
    <tableColumn id="8" xr3:uid="{9CF9AF30-6264-4D76-AB38-33DDDA5A4F27}" name="Episodes" dataDxfId="185"/>
    <tableColumn id="9" xr3:uid="{D20C44D1-C18B-4D76-96C1-5A4549096593}" name="Risk" dataDxfId="184"/>
    <tableColumn id="10" xr3:uid="{52C03A61-7F02-402B-AD0F-56DAD6195F3F}" name="EBM" dataDxfId="183"/>
    <tableColumn id="13" xr3:uid="{21D5775E-4635-4CD4-9D2B-1070854D9D67}" name="Included" dataDxfId="182">
      <calculatedColumnFormula>IF(COUNTIF($A$6:$A$337,t_prov[[#This Row],[Field Name]])&gt;0,"y","n")</calculatedColumnFormula>
    </tableColumn>
  </tableColumns>
  <tableStyleInfo name="VHI Colors"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D5CBC39-FCE7-4603-9339-D334E1BE1089}" name="t_serv" displayName="t_serv" ref="AF4:AQ82" totalsRowShown="0" headerRowDxfId="181" dataDxfId="180" tableBorderDxfId="179">
  <autoFilter ref="AF4:AQ82" xr:uid="{AD5CBC39-FCE7-4603-9339-D334E1BE1089}"/>
  <sortState xmlns:xlrd2="http://schemas.microsoft.com/office/spreadsheetml/2017/richdata2" ref="AF5:AP82">
    <sortCondition ref="AG4:AG82"/>
  </sortState>
  <tableColumns count="12">
    <tableColumn id="12" xr3:uid="{5668D79D-DAA6-4DC8-9C7D-6CA91966C33E}" name="Requested" dataDxfId="178">
      <calculatedColumnFormula>_xlfn.XLOOKUP(t_serv[[#This Row],[Field Name]],t_SelectFields[Field Name],t_SelectFields[Fields to Be Brought to Committee],FALSE)</calculatedColumnFormula>
    </tableColumn>
    <tableColumn id="1" xr3:uid="{4A6256FE-B28D-4A1F-A425-4DA1852CA9CD}" name="Field Name" dataDxfId="177"/>
    <tableColumn id="2" xr3:uid="{A329F39B-B4A9-41D7-8B84-F14A046B960E}" name="Subgroup" dataDxfId="176"/>
    <tableColumn id="4" xr3:uid="{106B06D5-1A27-465D-9CE2-E84AE285D9E7}" name="Approved" dataDxfId="175">
      <calculatedColumnFormula>_xlfn.XLOOKUP(t_serv[[#This Row],[Field Name]],t_VHIUseOnly[(Green Fields=Approved)],t_VHIUseOnly[Final],)</calculatedColumnFormula>
    </tableColumn>
    <tableColumn id="5" xr3:uid="{910A0ED7-F6FD-45B7-8CDE-65520938E628}" name=" Prof" dataDxfId="174"/>
    <tableColumn id="6" xr3:uid="{07D25AC6-5F3C-48AE-AD0C-3F68E1E3EE82}" name="Pharm" dataDxfId="173"/>
    <tableColumn id="7" xr3:uid="{86FB9378-2DA6-4DF5-BE9B-D92831D7FC0A}" name="Demo" dataDxfId="172"/>
    <tableColumn id="8" xr3:uid="{27E48C86-94B0-4E6F-8302-F02183F411AB}" name="Enroll" dataDxfId="171"/>
    <tableColumn id="9" xr3:uid="{161D159B-7ADA-4703-9568-477077AF9967}" name="Episodes" dataDxfId="170"/>
    <tableColumn id="10" xr3:uid="{F8F24BE9-2025-41A1-8408-DE6CF7E5D48E}" name="Risk" dataDxfId="169"/>
    <tableColumn id="11" xr3:uid="{8B47E420-260D-46E1-B658-EC327C0D9F62}" name="EBM" dataDxfId="168"/>
    <tableColumn id="3" xr3:uid="{BC0B236E-B133-4E61-AFA4-1083BA99320E}" name="Included" dataDxfId="167">
      <calculatedColumnFormula>IF(COUNTIF($A$6:$A$337,t_serv[[#This Row],[Field Name]])&gt;0,"y","n")</calculatedColumnFormula>
    </tableColumn>
  </tableColumns>
  <tableStyleInfo name="VHI Colors"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FE9C90-01AC-4965-B556-7150C3933A6A}" name="t_payer" displayName="t_payer" ref="BG4:BS8" totalsRowShown="0" headerRowDxfId="166" dataDxfId="165" tableBorderDxfId="164">
  <autoFilter ref="BG4:BS8" xr:uid="{31FE9C90-01AC-4965-B556-7150C3933A6A}"/>
  <sortState xmlns:xlrd2="http://schemas.microsoft.com/office/spreadsheetml/2017/richdata2" ref="BG5:BH7">
    <sortCondition ref="BG4:BG7"/>
  </sortState>
  <tableColumns count="13">
    <tableColumn id="1" xr3:uid="{7EE552E4-6873-427E-87BF-3FE1DA5F33CB}" name="Requested" dataDxfId="163">
      <calculatedColumnFormula>_xlfn.XLOOKUP(t_payer[[#This Row],[Field Name]],t_SelectFields[Field Name],t_SelectFields[Fields to Be Brought to Committee],FALSE)</calculatedColumnFormula>
    </tableColumn>
    <tableColumn id="2" xr3:uid="{FE029DC8-F4E9-42EE-A490-7C4486C63874}" name="Field Name" dataDxfId="162"/>
    <tableColumn id="3" xr3:uid="{0A8C4974-86AC-4889-9DF0-DCBA49CC5704}" name="Subgroup" dataDxfId="161"/>
    <tableColumn id="14" xr3:uid="{D6FEE39B-8CDF-4986-8F85-99768BBF2921}" name="Approved" dataDxfId="160">
      <calculatedColumnFormula>_xlfn.XLOOKUP(t_payer[[#This Row],[Field Name]],t_VHIUseOnly[(Green Fields=Approved)],t_VHIUseOnly[Final],)</calculatedColumnFormula>
    </tableColumn>
    <tableColumn id="4" xr3:uid="{C3825C96-69E1-4A6D-A8D6-7CDB321E5874}" name="Facility" dataDxfId="159"/>
    <tableColumn id="5" xr3:uid="{0FF67775-4EDE-4A09-85C8-59CD8E98E8B4}" name=" Prof" dataDxfId="158"/>
    <tableColumn id="6" xr3:uid="{110B400B-1FFA-4B18-B77A-24D03D2852EC}" name="Pharm" dataDxfId="157"/>
    <tableColumn id="7" xr3:uid="{A2F6377C-B9AA-4069-8491-ECE9F7EF153F}" name="Demo" dataDxfId="156"/>
    <tableColumn id="8" xr3:uid="{FF1A2920-6E56-46E7-8CF0-FE205F4A8B63}" name="Enroll" dataDxfId="155"/>
    <tableColumn id="9" xr3:uid="{DDD64960-56FE-40C6-8271-97A67A39DBD2}" name="Episodes" dataDxfId="154"/>
    <tableColumn id="10" xr3:uid="{CE4E86CA-28AA-4972-8B3D-1863C3BE08EF}" name="Risk" dataDxfId="153"/>
    <tableColumn id="11" xr3:uid="{C67C5C95-1E45-47ED-8081-F42A88E85F5E}" name="EBM" dataDxfId="152"/>
    <tableColumn id="12" xr3:uid="{386A1E33-BDBE-4EA9-8DBB-61296DF1207F}" name="Included" dataDxfId="151">
      <calculatedColumnFormula>IF(COUNTIF($A$6:$A$337,t_payer[[#This Row],[Field Name]])&gt;0,"y","n")</calculatedColumnFormula>
    </tableColumn>
  </tableColumns>
  <tableStyleInfo name="VHI Colors"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DEA180D-40E3-4565-B351-223DC24C5294}" name="t_demo" displayName="t_demo" ref="CW4:DI21" totalsRowShown="0" headerRowDxfId="150" dataDxfId="149">
  <autoFilter ref="CW4:DI21" xr:uid="{1DEA180D-40E3-4565-B351-223DC24C5294}"/>
  <sortState xmlns:xlrd2="http://schemas.microsoft.com/office/spreadsheetml/2017/richdata2" ref="CW5:CY19">
    <sortCondition ref="CW4:CW19"/>
  </sortState>
  <tableColumns count="13">
    <tableColumn id="1" xr3:uid="{7735D109-A3BF-4E5A-8E6F-139796BDF2A3}" name="Requested" dataDxfId="148">
      <calculatedColumnFormula>_xlfn.XLOOKUP(t_demo[[#This Row],[Field Name]],t_SelectFields[Field Name],t_SelectFields[Fields to Be Brought to Committee],FALSE)</calculatedColumnFormula>
    </tableColumn>
    <tableColumn id="11" xr3:uid="{BB42BC26-2026-449D-9430-B722C25DC281}" name="Field Name" dataDxfId="147"/>
    <tableColumn id="2" xr3:uid="{8ABB61FD-EA77-4471-98CF-886C4BE32CAC}" name="Subgroup" dataDxfId="146"/>
    <tableColumn id="13" xr3:uid="{72EF0316-150C-4F0C-AAB7-7B32F4723D2C}" name="Approved" dataDxfId="145">
      <calculatedColumnFormula>_xlfn.XLOOKUP(t_demo[[#This Row],[Field Name]],t_VHIUseOnly[(Green Fields=Approved)],t_VHIUseOnly[Final],)</calculatedColumnFormula>
    </tableColumn>
    <tableColumn id="3" xr3:uid="{FCD9063D-AB53-428C-A398-A884291AA894}" name="Facility" dataDxfId="144"/>
    <tableColumn id="4" xr3:uid="{6D51E882-BDEB-47DA-928E-F0497CBD60B4}" name=" Prof" dataDxfId="143"/>
    <tableColumn id="5" xr3:uid="{5FFF544D-1F9C-4E45-ABC1-0E071092596D}" name="Pharm" dataDxfId="142"/>
    <tableColumn id="6" xr3:uid="{4E7A0691-149D-4981-AD24-E17ED3599F97}" name="Demo" dataDxfId="141"/>
    <tableColumn id="7" xr3:uid="{685E4428-E94A-4827-B6C8-B6C79BB4240E}" name="Enroll" dataDxfId="140"/>
    <tableColumn id="8" xr3:uid="{403E05CD-9D76-467A-BD75-316E20F73C2F}" name="Episodes" dataDxfId="139"/>
    <tableColumn id="9" xr3:uid="{5B4940B8-4060-44E4-81C9-FEF87CA32794}" name="Risk" dataDxfId="138"/>
    <tableColumn id="10" xr3:uid="{DFA613BA-9856-4CAA-AB38-B6C18751B7B7}" name="EBM" dataDxfId="137"/>
    <tableColumn id="12" xr3:uid="{3B62095C-3F86-449A-8E6B-8DE9BACACDE7}" name="Included" dataDxfId="136">
      <calculatedColumnFormula>IF(COUNTIF($A$6:$A$337,t_demo[[#This Row],[Field Name]])&gt;0,"y","n")</calculatedColumnFormula>
    </tableColumn>
  </tableColumns>
  <tableStyleInfo name="VHI Colors"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CEF485-E812-49B9-BF1C-DC2C76EFAF88}" name="t_enroll" displayName="t_enroll" ref="DK4:DW21" totalsRowShown="0" headerRowDxfId="135" dataDxfId="134">
  <autoFilter ref="DK4:DW21" xr:uid="{A8CEF485-E812-49B9-BF1C-DC2C76EFAF88}"/>
  <sortState xmlns:xlrd2="http://schemas.microsoft.com/office/spreadsheetml/2017/richdata2" ref="DK5:DL21">
    <sortCondition ref="DK4:DK21"/>
  </sortState>
  <tableColumns count="13">
    <tableColumn id="11" xr3:uid="{05A5E432-95F3-4560-99D2-88677638E37C}" name="Requested" dataDxfId="133">
      <calculatedColumnFormula>_xlfn.XLOOKUP(t_enroll[[#This Row],[Field Name]],t_SelectFields[Field Name],t_SelectFields[Fields to Be Brought to Committee],FALSE)</calculatedColumnFormula>
    </tableColumn>
    <tableColumn id="1" xr3:uid="{5A7B8808-EBE3-4C2B-982B-83D505001A15}" name="Field Name" dataDxfId="132"/>
    <tableColumn id="2" xr3:uid="{F04950DF-0DEF-47BE-826C-A1D87F097E49}" name="Subgroup" dataDxfId="131"/>
    <tableColumn id="13" xr3:uid="{FD80E6BE-2311-4E36-9904-E2D1D5276C4F}" name="Approved" dataDxfId="130">
      <calculatedColumnFormula>_xlfn.XLOOKUP(t_enroll[[#This Row],[Field Name]],t_VHIUseOnly[(Green Fields=Approved)],t_VHIUseOnly[Final],)</calculatedColumnFormula>
    </tableColumn>
    <tableColumn id="3" xr3:uid="{D9AEDDD7-3257-4A57-BD01-CE7579D9D31B}" name="Facility" dataDxfId="129"/>
    <tableColumn id="4" xr3:uid="{BD3924EB-D3B7-4ADC-9D93-D00DDDDFCE4A}" name=" Prof" dataDxfId="128"/>
    <tableColumn id="5" xr3:uid="{DA127E38-EDE9-4B28-8B10-236A2C4CF6FA}" name="Pharm" dataDxfId="127"/>
    <tableColumn id="6" xr3:uid="{C9992ECE-DD66-477B-8789-9C938D915D82}" name="Demo" dataDxfId="126"/>
    <tableColumn id="7" xr3:uid="{164C8A46-4064-4357-B83B-7C7D9F2785F5}" name="Enroll" dataDxfId="125"/>
    <tableColumn id="8" xr3:uid="{244EBEF0-9311-4AE5-9658-304CEB302C5F}" name="Episodes" dataDxfId="124"/>
    <tableColumn id="9" xr3:uid="{E8D7A695-D5BF-480E-8369-CADD6FA0EFE5}" name="Risk" dataDxfId="123"/>
    <tableColumn id="10" xr3:uid="{95E6119B-952A-429D-8FB4-B672A3331764}" name="EBM" dataDxfId="122"/>
    <tableColumn id="12" xr3:uid="{89648E08-14CC-4AD7-8E21-175E75B2DDC7}" name="Included" dataDxfId="121">
      <calculatedColumnFormula>IF(COUNTIF($A$6:$A$337,t_enroll[[#This Row],[Field Name]])&gt;0,"y","n")</calculatedColumnFormula>
    </tableColumn>
  </tableColumns>
  <tableStyleInfo name="VHI Colors"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BE011B8-C86B-4B3B-B8B4-11100B0A813B}" name="t_metrics" displayName="t_metrics" ref="CI4:CU50" totalsRowShown="0" headerRowDxfId="120" dataDxfId="119">
  <autoFilter ref="CI4:CU50" xr:uid="{6BE011B8-C86B-4B3B-B8B4-11100B0A813B}"/>
  <sortState xmlns:xlrd2="http://schemas.microsoft.com/office/spreadsheetml/2017/richdata2" ref="CI5:CJ15">
    <sortCondition ref="CI4:CI15"/>
  </sortState>
  <tableColumns count="13">
    <tableColumn id="1" xr3:uid="{D15D9C62-0E94-4C08-B61F-21A3BE7B9F85}" name="Requested" dataDxfId="118">
      <calculatedColumnFormula>_xlfn.XLOOKUP(t_metrics[[#This Row],[Field Name]],t_SelectFields[Field Name],t_SelectFields[Fields to Be Brought to Committee],FALSE)</calculatedColumnFormula>
    </tableColumn>
    <tableColumn id="2" xr3:uid="{D4457237-6CA8-4930-86BF-82487E9FB1D0}" name="Field Name" dataDxfId="117"/>
    <tableColumn id="3" xr3:uid="{D194BE8E-A9F8-422A-9EB0-6D933F08B461}" name="Subgroup" dataDxfId="116"/>
    <tableColumn id="13" xr3:uid="{3F4E8A70-0311-42C2-AE70-54484DEBB901}" name="Approved" dataDxfId="115">
      <calculatedColumnFormula>_xlfn.XLOOKUP(t_metrics[[#This Row],[Field Name]],t_VHIUseOnly[(Green Fields=Approved)],t_VHIUseOnly[Final],)</calculatedColumnFormula>
    </tableColumn>
    <tableColumn id="4" xr3:uid="{14148F7F-F59C-4FB4-B111-093FAAFD1ECD}" name="Facility" dataDxfId="114"/>
    <tableColumn id="5" xr3:uid="{4FAA9FAC-21C2-4203-A2A0-A196A7249E58}" name=" Prof" dataDxfId="113"/>
    <tableColumn id="6" xr3:uid="{B80FA39C-9679-435C-B3B1-4106BB34C181}" name="Pharm" dataDxfId="112"/>
    <tableColumn id="7" xr3:uid="{77009141-9DD8-4C06-93B7-83FA76278CD7}" name="Demo" dataDxfId="111"/>
    <tableColumn id="8" xr3:uid="{228FEEA3-CA28-4749-8C0C-BE47C185BE58}" name="Enroll" dataDxfId="110"/>
    <tableColumn id="9" xr3:uid="{B5EB4E90-F5CF-4E15-AD23-B9EB7DBC8C83}" name="Episodes" dataDxfId="109"/>
    <tableColumn id="11" xr3:uid="{96CBB516-1762-45BA-B1FD-1E34BC50C245}" name="Risk" dataDxfId="108"/>
    <tableColumn id="10" xr3:uid="{EAD3FA4C-4CE1-43D4-BB49-5B9D32C30D60}" name="EBM" dataDxfId="107"/>
    <tableColumn id="12" xr3:uid="{E76C690E-E7DB-4845-A82C-C3A59BFCAF63}" name="Included" dataDxfId="106">
      <calculatedColumnFormula>IF(COUNTIF($A$6:$A$337,t_metrics[[#This Row],[Field Name]])&gt;0,"y","n")</calculatedColumnFormula>
    </tableColumn>
  </tableColumns>
  <tableStyleInfo name="VHI Colors"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A172503-E27B-409D-9857-1398053844F7}" name="t_pharm" displayName="t_pharm" ref="BU4:CG26" totalsRowShown="0" headerRowDxfId="105" dataDxfId="104">
  <autoFilter ref="BU4:CG26" xr:uid="{7A172503-E27B-409D-9857-1398053844F7}"/>
  <sortState xmlns:xlrd2="http://schemas.microsoft.com/office/spreadsheetml/2017/richdata2" ref="BU5:BW25">
    <sortCondition ref="BU4:BU25"/>
  </sortState>
  <tableColumns count="13">
    <tableColumn id="1" xr3:uid="{FB616F5B-F724-4A6A-973E-7C3EC63A49CE}" name="Requested" dataDxfId="103">
      <calculatedColumnFormula>_xlfn.XLOOKUP(t_pharm[[#This Row],[Field Name]],t_SelectFields[Field Name],t_SelectFields[Fields to Be Brought to Committee],FALSE)</calculatedColumnFormula>
    </tableColumn>
    <tableColumn id="11" xr3:uid="{F5107F27-E598-4349-B4B5-FB68EA3F0E04}" name="Field Name" dataDxfId="102"/>
    <tableColumn id="2" xr3:uid="{1A88C01D-71CC-4556-93DF-25DA664D2215}" name="Subgroup" dataDxfId="101"/>
    <tableColumn id="13" xr3:uid="{B9B1954D-6F48-4721-88C6-5E96FBCD5143}" name="Approved" dataDxfId="100">
      <calculatedColumnFormula>_xlfn.XLOOKUP(t_pharm[[#This Row],[Field Name]],t_VHIUseOnly[(Green Fields=Approved)],t_VHIUseOnly[Final],)</calculatedColumnFormula>
    </tableColumn>
    <tableColumn id="3" xr3:uid="{D90CD016-A9D7-4112-A4A9-E712F8BE283D}" name="Facility" dataDxfId="99"/>
    <tableColumn id="4" xr3:uid="{66E3A35C-C20A-4849-A0F9-FCD8E2E3E6C7}" name=" Prof" dataDxfId="98"/>
    <tableColumn id="5" xr3:uid="{DA4DDE08-883D-4245-A556-9AEED70D36B5}" name="Pharm" dataDxfId="97"/>
    <tableColumn id="6" xr3:uid="{DA5CC157-52F8-4AB3-B1A5-DA756D5EE6E8}" name="Demo" dataDxfId="96"/>
    <tableColumn id="7" xr3:uid="{6E74E443-E471-4A51-8D3C-D1A90280CAA0}" name="Enroll" dataDxfId="95"/>
    <tableColumn id="8" xr3:uid="{08B81EB8-F0B2-4E34-B97B-0F707CBB752B}" name="Episodes" dataDxfId="94"/>
    <tableColumn id="9" xr3:uid="{8CD6BCA5-AA25-4976-A60D-BD774CFC61DC}" name="Risk" dataDxfId="93"/>
    <tableColumn id="10" xr3:uid="{D1D4B71E-1CB3-40DA-8413-BCABA189CDAA}" name="EBM" dataDxfId="92"/>
    <tableColumn id="12" xr3:uid="{1846DF7E-15E0-43B8-AD89-2807CC2D74A2}" name="Included" dataDxfId="91">
      <calculatedColumnFormula>IF(COUNTIF($A$6:$A$337,t_pharm[[#This Row],[Field Name]])&gt;0,"y","n")</calculatedColumnFormula>
    </tableColumn>
  </tableColumns>
  <tableStyleInfo name="VHI Colors"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35E9190-A057-407B-AB42-D8B68CD8D689}" name="t_claims" displayName="t_claims" ref="R4:AD45" totalsRowShown="0" headerRowDxfId="90" dataDxfId="89">
  <autoFilter ref="R4:AD45" xr:uid="{635E9190-A057-407B-AB42-D8B68CD8D689}"/>
  <tableColumns count="13">
    <tableColumn id="1" xr3:uid="{DE669D08-EA84-4241-9960-25F8DC3312CF}" name="Requested" dataDxfId="88">
      <calculatedColumnFormula>_xlfn.XLOOKUP(t_claims[[#This Row],[Field Name]],t_SelectFields[Field Name],t_SelectFields[Fields to Be Brought to Committee],FALSE)</calculatedColumnFormula>
    </tableColumn>
    <tableColumn id="12" xr3:uid="{BA45AB11-A826-4E5A-9721-10FE7A8490CF}" name="Field Name" dataDxfId="87"/>
    <tableColumn id="3" xr3:uid="{781BA679-06A7-4E7B-9605-64727C11FF7B}" name="Subgroup" dataDxfId="86"/>
    <tableColumn id="14" xr3:uid="{B0016A19-0D80-4E9D-84A6-C6DE9FF84342}" name="Approved" dataDxfId="85">
      <calculatedColumnFormula>_xlfn.XLOOKUP(t_claims[[#This Row],[Field Name]],t_VHIUseOnly[(Green Fields=Approved)],t_VHIUseOnly[Final],)</calculatedColumnFormula>
    </tableColumn>
    <tableColumn id="4" xr3:uid="{09AE2BC9-1B00-4FB4-BD0C-3E5C3A211E57}" name="Facility" dataDxfId="84"/>
    <tableColumn id="5" xr3:uid="{BB737CA7-3254-4977-8344-3B042DCAD5B7}" name=" Prof" dataDxfId="83"/>
    <tableColumn id="6" xr3:uid="{3379D611-2E14-46CC-A89D-4F5C423442AC}" name="Pharm" dataDxfId="82"/>
    <tableColumn id="7" xr3:uid="{D5A22175-9E2E-4C89-8684-50AE1B082A57}" name="Demo" dataDxfId="81"/>
    <tableColumn id="8" xr3:uid="{A857C776-D268-4E5F-9DBC-3823E233AE8B}" name="Enroll" dataDxfId="80"/>
    <tableColumn id="9" xr3:uid="{D9C665A9-A777-4AA5-AA50-52F97F496FA2}" name="Episodes" dataDxfId="79"/>
    <tableColumn id="10" xr3:uid="{163DF7EE-E653-4054-9216-72A007E0E51E}" name="Risk" dataDxfId="78"/>
    <tableColumn id="11" xr3:uid="{31B00583-AE0E-45A9-81E4-1392E8EE7ADA}" name="EBM" dataDxfId="77"/>
    <tableColumn id="2" xr3:uid="{919F514E-7AE0-4B88-8ADD-973F00E4F00C}" name="Included" dataDxfId="76">
      <calculatedColumnFormula>IF(COUNTIF($A$6:$A$337,t_claims[[#This Row],[Field Name]])&gt;0,"y","n")</calculatedColumnFormula>
    </tableColumn>
  </tableColumns>
  <tableStyleInfo name="VHI Colors"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3F9A1A0-703C-40E3-9924-0CC7E7083213}" name="t_dates" displayName="t_dates" ref="D4:P41" totalsRowShown="0" headerRowDxfId="75" dataDxfId="74">
  <autoFilter ref="D4:P41" xr:uid="{F3F9A1A0-703C-40E3-9924-0CC7E7083213}"/>
  <sortState xmlns:xlrd2="http://schemas.microsoft.com/office/spreadsheetml/2017/richdata2" ref="D5:O41">
    <sortCondition ref="D4:D41"/>
  </sortState>
  <tableColumns count="13">
    <tableColumn id="1" xr3:uid="{F7B91D91-EE6F-44C4-88EB-CB301E64D236}" name="Requested" dataDxfId="73">
      <calculatedColumnFormula>_xlfn.XLOOKUP(t_dates[[#This Row],[Field Name]],t_SelectFields[Field Name],t_SelectFields[Fields to Be Brought to Committee],FALSE)</calculatedColumnFormula>
    </tableColumn>
    <tableColumn id="2" xr3:uid="{46DE5F51-A8DD-4F18-805A-57156E49E861}" name="Field Name" dataDxfId="72"/>
    <tableColumn id="3" xr3:uid="{8DD8D36B-53A0-42F8-9238-D37AA56FD7E9}" name="Subgroup" dataDxfId="71"/>
    <tableColumn id="13" xr3:uid="{6B90184B-CEE0-489F-82CA-696E91756AB0}" name="Approved" dataDxfId="70">
      <calculatedColumnFormula>_xlfn.XLOOKUP(t_dates[[#This Row],[Field Name]],t_VHIUseOnly[(Green Fields=Approved)],t_VHIUseOnly[Final],)</calculatedColumnFormula>
    </tableColumn>
    <tableColumn id="4" xr3:uid="{1299FC44-47EA-406A-8856-20E6C7E73A7E}" name="Facility" dataDxfId="69"/>
    <tableColumn id="5" xr3:uid="{F90E534B-AACF-4FE8-8675-28D59255DBC1}" name=" Prof" dataDxfId="68"/>
    <tableColumn id="6" xr3:uid="{5996D3F7-6780-4544-BE91-565A719D6F98}" name="Pharm" dataDxfId="67"/>
    <tableColumn id="7" xr3:uid="{165E628E-0FF4-4E3B-8927-0E6DCC06EB98}" name="Demo" dataDxfId="66"/>
    <tableColumn id="8" xr3:uid="{22F3A1CC-EC6B-4117-8F06-654C22A50408}" name="Enroll" dataDxfId="65"/>
    <tableColumn id="9" xr3:uid="{BA7F4F51-1DC0-4E04-942A-6365DEDD4714}" name="Episodes" dataDxfId="64"/>
    <tableColumn id="10" xr3:uid="{C74D39AD-6158-4169-91C9-B71521DC765D}" name="Risk" dataDxfId="63"/>
    <tableColumn id="11" xr3:uid="{D084224B-C044-47D8-928D-368297A63B96}" name="EBM" dataDxfId="62"/>
    <tableColumn id="12" xr3:uid="{17370796-6130-487E-8C19-B5A8DE344B9D}" name="Included" dataDxfId="61">
      <calculatedColumnFormula>IF(COUNTIF($A$6:$A$337,t_dates[[#This Row],[Field Name]])&gt;0,"y","n")</calculatedColumnFormula>
    </tableColumn>
  </tableColumns>
  <tableStyleInfo name="VHI Colors"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F918142-F46C-4E2D-ABDD-5C166D18B6DD}" name="Table33" displayName="Table33" ref="A5:B337" totalsRowShown="0" tableBorderDxfId="60">
  <autoFilter ref="A5:B337" xr:uid="{DF918142-F46C-4E2D-ABDD-5C166D18B6DD}"/>
  <tableColumns count="2">
    <tableColumn id="1" xr3:uid="{4EEB6498-9250-4BA3-9A3E-AADD67747040}" name="Master Field Name List"/>
    <tableColumn id="2" xr3:uid="{CA11A6AB-64B0-4D40-9B87-F56A9E269116}" name="Contained in Buckets">
      <calculatedColumnFormula>IF(COUNTIF($E$5:$DX$325,A6)&gt;0,TRUE,FALSE)</calculatedColumnFormula>
    </tableColumn>
  </tableColumns>
  <tableStyleInfo name="VHI Colors"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65A848-CEAC-415C-8935-F8F1D6C63166}" name="Table3" displayName="Table3" ref="R6:R7" totalsRowShown="0" headerRowDxfId="59" dataDxfId="58">
  <autoFilter ref="R6:R7" xr:uid="{F465A848-CEAC-415C-8935-F8F1D6C63166}"/>
  <tableColumns count="1">
    <tableColumn id="1" xr3:uid="{4D40CC40-EDD6-47BE-BC8A-FA185E0D72FF}" name="Code" dataDxfId="57"/>
  </tableColumns>
  <tableStyleInfo name="VHI Colors"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D954DC-301D-43C6-BB7F-35D1E1EA19B7}" name="Table5" displayName="Table5" ref="V6:V7" insertRow="1" totalsRowShown="0" headerRowDxfId="56" dataDxfId="55">
  <autoFilter ref="V6:V7" xr:uid="{50D954DC-301D-43C6-BB7F-35D1E1EA19B7}"/>
  <tableColumns count="1">
    <tableColumn id="1" xr3:uid="{497787E1-350D-4B0C-B738-08384D087A92}" name="Code" dataDxfId="54"/>
  </tableColumns>
  <tableStyleInfo name="VHI Colors"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C7D1D6D-4C8E-426F-96B7-E8098AF058DB}" name="Table7" displayName="Table7" ref="A5:B8" totalsRowShown="0" headerRowDxfId="53">
  <autoFilter ref="A5:B8" xr:uid="{BC7D1D6D-4C8E-426F-96B7-E8098AF058DB}"/>
  <tableColumns count="2">
    <tableColumn id="1" xr3:uid="{CE590568-B793-4109-89DA-ABCA2A7197C1}" name=" " dataDxfId="52"/>
    <tableColumn id="2" xr3:uid="{4AD03334-5A43-438C-836B-9B2A59074D0C}" name="File Type" dataDxfId="51"/>
  </tableColumns>
  <tableStyleInfo name="VHI Colors"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33CAB50-D4BB-4AC9-859C-CC9C5E22DE5A}" name="Table8" displayName="Table8" ref="D5:E10" totalsRowShown="0" headerRowDxfId="50">
  <autoFilter ref="D5:E10" xr:uid="{333CAB50-D4BB-4AC9-859C-CC9C5E22DE5A}"/>
  <tableColumns count="2">
    <tableColumn id="1" xr3:uid="{A60CF133-311D-49F3-BA8A-E866D3D8AE18}" name=" " dataDxfId="49"/>
    <tableColumn id="2" xr3:uid="{5EF753C8-B912-4C81-842F-DD6D190388A2}" name="HCG Setting" dataDxfId="48"/>
  </tableColumns>
  <tableStyleInfo name="VHI Colors"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C6E9BFB-2301-49BD-9442-AE9B2AC64931}" name="Table9" displayName="Table9" ref="G5:H7" totalsRowShown="0" headerRowDxfId="47">
  <autoFilter ref="G5:H7" xr:uid="{5C6E9BFB-2301-49BD-9442-AE9B2AC64931}"/>
  <tableColumns count="2">
    <tableColumn id="1" xr3:uid="{89FDC108-6131-4183-AF56-7BC345497DB7}" name=" " dataDxfId="46"/>
    <tableColumn id="2" xr3:uid="{B8056793-9C99-4203-B78C-5D33FB311645}" name="Record Level" dataDxfId="45"/>
  </tableColumns>
  <tableStyleInfo name="VHI Colors"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868B108-5798-444F-9EF6-48FE5057F1FE}" name="Table10" displayName="Table10" ref="M5:N6" totalsRowShown="0" headerRowDxfId="44">
  <autoFilter ref="M5:N6" xr:uid="{1868B108-5798-444F-9EF6-48FE5057F1FE}"/>
  <tableColumns count="2">
    <tableColumn id="1" xr3:uid="{88150E0B-2070-4331-848B-FAE7D13E02FC}" name=" " dataDxfId="43"/>
    <tableColumn id="2" xr3:uid="{AE4D744F-9266-4A6B-A0D9-CCE2D25B44EC}" name="Aggregation Level" dataDxfId="42"/>
  </tableColumns>
  <tableStyleInfo name="VHI Colors"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52C7DF0-27D3-4F39-A9F0-AE9ED519A0D9}" name="Table1114" displayName="Table1114" ref="J5:K9" totalsRowShown="0" headerRowDxfId="41">
  <autoFilter ref="J5:K9" xr:uid="{252C7DF0-27D3-4F39-A9F0-AE9ED519A0D9}"/>
  <tableColumns count="2">
    <tableColumn id="1" xr3:uid="{745BE438-5D6D-4C10-9837-79C2B8CBD4F4}" name=" " dataDxfId="40"/>
    <tableColumn id="2" xr3:uid="{7D3A352F-F559-4D77-80D0-B7BF4B1D6B49}" name="Payer LOB" dataDxfId="39"/>
  </tableColumns>
  <tableStyleInfo name="VHI Colors"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B3DF7DD-E8AB-4A4D-AF94-56448A0C827C}" name="Table518" displayName="Table518" ref="Z6:Z7" insertRow="1" totalsRowShown="0" headerRowDxfId="38" dataDxfId="37">
  <autoFilter ref="Z6:Z7" xr:uid="{EB3DF7DD-E8AB-4A4D-AF94-56448A0C827C}"/>
  <tableColumns count="1">
    <tableColumn id="1" xr3:uid="{B90849BA-65A5-484C-BF43-8613DF381237}" name="List" dataDxfId="36"/>
  </tableColumns>
  <tableStyleInfo name="VHI Colors"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96669BA-DBB4-452F-9EFC-1BEF992A797A}" name="Table19" displayName="Table19" ref="Q5:Q6" totalsRowShown="0" headerRowDxfId="35" dataDxfId="34">
  <autoFilter ref="Q5:Q6" xr:uid="{696669BA-DBB4-452F-9EFC-1BEF992A797A}"/>
  <tableColumns count="1">
    <tableColumn id="1" xr3:uid="{CD247C92-CDBD-4568-BB4B-F1D61285FE70}" name="ICD-10 Diagnostic Codes" dataDxfId="33"/>
  </tableColumns>
  <tableStyleInfo name="VHI Color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table" Target="../tables/table4.xml"/><Relationship Id="rId6" Type="http://schemas.openxmlformats.org/officeDocument/2006/relationships/table" Target="../tables/table9.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table" Target="../tables/table14.xml"/><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 Id="rId9"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70AD-3A2F-42AB-A0B7-C5CEFC97E33B}">
  <sheetPr codeName="Sheet3">
    <tabColor rgb="FFFFFF00"/>
  </sheetPr>
  <dimension ref="A1:P340"/>
  <sheetViews>
    <sheetView showGridLines="0" tabSelected="1" zoomScale="80" zoomScaleNormal="80" zoomScaleSheetLayoutView="70" workbookViewId="0">
      <pane xSplit="3" ySplit="5" topLeftCell="D6" activePane="bottomRight" state="frozen"/>
      <selection pane="topRight" activeCell="D1" sqref="D1"/>
      <selection pane="bottomLeft" activeCell="A5" sqref="A5"/>
      <selection pane="bottomRight" sqref="A1:C1"/>
    </sheetView>
  </sheetViews>
  <sheetFormatPr defaultColWidth="8.85546875" defaultRowHeight="15" customHeight="1" outlineLevelRow="1" x14ac:dyDescent="0.25"/>
  <cols>
    <col min="1" max="1" width="18" style="7" customWidth="1"/>
    <col min="2" max="2" width="22.28515625" style="7" hidden="1" customWidth="1"/>
    <col min="3" max="3" width="45.140625" style="7" customWidth="1"/>
    <col min="4" max="4" width="96.28515625" customWidth="1"/>
    <col min="5" max="5" width="6.28515625" hidden="1" customWidth="1"/>
    <col min="6" max="6" width="29.85546875" style="8" bestFit="1" customWidth="1"/>
    <col min="7" max="13" width="33.5703125" style="7" customWidth="1"/>
    <col min="14" max="14" width="15" style="6" bestFit="1" customWidth="1"/>
    <col min="15" max="15" width="7.42578125" style="6" customWidth="1"/>
    <col min="17" max="16384" width="8.85546875" style="6"/>
  </cols>
  <sheetData>
    <row r="1" spans="1:16" ht="33.4" customHeight="1" x14ac:dyDescent="0.25">
      <c r="A1" s="122" t="s">
        <v>787</v>
      </c>
      <c r="B1" s="122"/>
      <c r="C1" s="122"/>
      <c r="D1" s="9"/>
      <c r="E1" s="9"/>
      <c r="F1" s="29"/>
      <c r="G1" s="9"/>
      <c r="H1" s="9"/>
      <c r="I1" s="9"/>
      <c r="J1" s="9"/>
      <c r="K1" s="9"/>
      <c r="L1" s="9"/>
      <c r="M1" s="9"/>
      <c r="N1" s="9"/>
      <c r="P1" s="6"/>
    </row>
    <row r="2" spans="1:16" ht="37.9" customHeight="1" outlineLevel="1" x14ac:dyDescent="0.2">
      <c r="A2" s="18" t="s">
        <v>788</v>
      </c>
      <c r="B2" s="135"/>
      <c r="C2" s="135"/>
      <c r="D2" s="9"/>
      <c r="E2" s="9"/>
      <c r="F2" s="9"/>
      <c r="G2" s="9"/>
      <c r="H2" s="9"/>
      <c r="I2" s="9"/>
      <c r="J2" s="9"/>
      <c r="K2" s="9"/>
      <c r="L2" s="9"/>
      <c r="M2" s="9"/>
      <c r="N2" s="9"/>
      <c r="P2" s="6"/>
    </row>
    <row r="3" spans="1:16" ht="42" customHeight="1" outlineLevel="1" x14ac:dyDescent="0.25">
      <c r="A3" s="18" t="s">
        <v>663</v>
      </c>
      <c r="B3" s="136"/>
      <c r="C3" s="136"/>
      <c r="D3" s="88"/>
      <c r="E3" s="88"/>
      <c r="F3" s="88"/>
      <c r="G3" s="88"/>
      <c r="H3" s="88"/>
      <c r="I3" s="88"/>
      <c r="J3" s="88"/>
      <c r="K3" s="88"/>
      <c r="L3" s="88"/>
      <c r="M3" s="88"/>
      <c r="N3" s="88"/>
      <c r="P3" s="6"/>
    </row>
    <row r="4" spans="1:16" ht="14.25" customHeight="1" outlineLevel="1" x14ac:dyDescent="0.2">
      <c r="A4" s="9"/>
      <c r="B4" s="9"/>
      <c r="C4" s="9"/>
      <c r="D4" s="9"/>
      <c r="E4" s="9"/>
      <c r="F4" s="9"/>
      <c r="G4" s="9"/>
      <c r="H4" s="9"/>
      <c r="I4" s="9"/>
      <c r="J4" s="9"/>
      <c r="K4" s="9"/>
      <c r="L4" s="9"/>
      <c r="M4" s="9"/>
      <c r="N4" s="9"/>
      <c r="P4" s="6"/>
    </row>
    <row r="5" spans="1:16" ht="57.75" customHeight="1" x14ac:dyDescent="0.25">
      <c r="A5" s="96" t="s">
        <v>629</v>
      </c>
      <c r="B5" s="90" t="s">
        <v>786</v>
      </c>
      <c r="C5" s="89" t="s">
        <v>124</v>
      </c>
      <c r="D5" s="90" t="s">
        <v>472</v>
      </c>
      <c r="E5" s="90" t="s">
        <v>798</v>
      </c>
      <c r="F5" s="90" t="s">
        <v>775</v>
      </c>
      <c r="G5" s="90" t="s">
        <v>776</v>
      </c>
      <c r="H5" s="90" t="s">
        <v>777</v>
      </c>
      <c r="I5" s="89" t="s">
        <v>428</v>
      </c>
      <c r="J5" s="89" t="s">
        <v>429</v>
      </c>
      <c r="K5" s="89" t="s">
        <v>430</v>
      </c>
      <c r="L5" s="89" t="s">
        <v>431</v>
      </c>
      <c r="M5" s="90" t="s">
        <v>473</v>
      </c>
      <c r="N5" s="91" t="s">
        <v>634</v>
      </c>
      <c r="P5" s="6"/>
    </row>
    <row r="6" spans="1:16" ht="15" customHeight="1" x14ac:dyDescent="0.2">
      <c r="A6" s="97" t="b">
        <v>0</v>
      </c>
      <c r="B6" s="98" t="b">
        <v>0</v>
      </c>
      <c r="C6" s="75" t="s">
        <v>433</v>
      </c>
      <c r="D6" s="79" t="s">
        <v>264</v>
      </c>
      <c r="E6" s="133" t="b">
        <v>1</v>
      </c>
      <c r="F6" s="92" t="s">
        <v>425</v>
      </c>
      <c r="G6" s="92"/>
      <c r="H6" s="92"/>
      <c r="I6" s="92"/>
      <c r="J6" s="92"/>
      <c r="K6" s="92"/>
      <c r="L6" s="92"/>
      <c r="M6" s="92"/>
      <c r="N6" s="93">
        <v>1</v>
      </c>
      <c r="P6" s="6"/>
    </row>
    <row r="7" spans="1:16" ht="15" customHeight="1" x14ac:dyDescent="0.2">
      <c r="A7" s="97" t="b">
        <v>0</v>
      </c>
      <c r="B7" s="98" t="b">
        <v>0</v>
      </c>
      <c r="C7" s="75" t="s">
        <v>17</v>
      </c>
      <c r="D7" s="79" t="s">
        <v>265</v>
      </c>
      <c r="E7" s="130"/>
      <c r="F7" s="92" t="s">
        <v>425</v>
      </c>
      <c r="G7" s="92"/>
      <c r="H7" s="92"/>
      <c r="I7" s="92"/>
      <c r="J7" s="92"/>
      <c r="K7" s="92"/>
      <c r="L7" s="92"/>
      <c r="M7" s="92"/>
      <c r="N7" s="93">
        <v>2</v>
      </c>
      <c r="P7" s="6"/>
    </row>
    <row r="8" spans="1:16" ht="15" customHeight="1" x14ac:dyDescent="0.2">
      <c r="A8" s="97" t="b">
        <v>0</v>
      </c>
      <c r="B8" s="98" t="b">
        <v>0</v>
      </c>
      <c r="C8" s="75" t="s">
        <v>18</v>
      </c>
      <c r="D8" s="79" t="s">
        <v>266</v>
      </c>
      <c r="E8" s="130"/>
      <c r="F8" s="92" t="s">
        <v>425</v>
      </c>
      <c r="G8" s="92"/>
      <c r="H8" s="92"/>
      <c r="I8" s="92"/>
      <c r="J8" s="92"/>
      <c r="K8" s="92"/>
      <c r="L8" s="92"/>
      <c r="M8" s="92"/>
      <c r="N8" s="93">
        <v>3</v>
      </c>
      <c r="P8" s="6"/>
    </row>
    <row r="9" spans="1:16" ht="15" customHeight="1" x14ac:dyDescent="0.2">
      <c r="A9" s="97" t="b">
        <v>0</v>
      </c>
      <c r="B9" s="98" t="b">
        <v>0</v>
      </c>
      <c r="C9" s="75" t="s">
        <v>434</v>
      </c>
      <c r="D9" s="79" t="s">
        <v>267</v>
      </c>
      <c r="E9" s="130"/>
      <c r="F9" s="92" t="s">
        <v>425</v>
      </c>
      <c r="G9" s="92"/>
      <c r="H9" s="92"/>
      <c r="I9" s="92"/>
      <c r="J9" s="92"/>
      <c r="K9" s="92"/>
      <c r="L9" s="92"/>
      <c r="M9" s="92"/>
      <c r="N9" s="93">
        <v>4</v>
      </c>
      <c r="P9" s="6"/>
    </row>
    <row r="10" spans="1:16" ht="15" customHeight="1" x14ac:dyDescent="0.2">
      <c r="A10" s="97" t="b">
        <v>0</v>
      </c>
      <c r="B10" s="98" t="b">
        <v>0</v>
      </c>
      <c r="C10" s="75" t="s">
        <v>19</v>
      </c>
      <c r="D10" s="79" t="s">
        <v>268</v>
      </c>
      <c r="E10" s="130"/>
      <c r="F10" s="92" t="s">
        <v>425</v>
      </c>
      <c r="G10" s="92"/>
      <c r="H10" s="92"/>
      <c r="I10" s="92"/>
      <c r="J10" s="92"/>
      <c r="K10" s="92"/>
      <c r="L10" s="92"/>
      <c r="M10" s="92"/>
      <c r="N10" s="93">
        <v>5</v>
      </c>
      <c r="P10" s="6"/>
    </row>
    <row r="11" spans="1:16" ht="15" customHeight="1" x14ac:dyDescent="0.2">
      <c r="A11" s="97" t="b">
        <v>0</v>
      </c>
      <c r="B11" s="98" t="b">
        <v>0</v>
      </c>
      <c r="C11" s="75" t="s">
        <v>435</v>
      </c>
      <c r="D11" s="79" t="s">
        <v>269</v>
      </c>
      <c r="E11" s="130"/>
      <c r="F11" s="92" t="s">
        <v>425</v>
      </c>
      <c r="G11" s="92"/>
      <c r="H11" s="92"/>
      <c r="I11" s="92"/>
      <c r="J11" s="92"/>
      <c r="K11" s="92"/>
      <c r="L11" s="92"/>
      <c r="M11" s="92"/>
      <c r="N11" s="93">
        <v>6</v>
      </c>
      <c r="P11" s="6"/>
    </row>
    <row r="12" spans="1:16" ht="15" customHeight="1" x14ac:dyDescent="0.2">
      <c r="A12" s="97" t="b">
        <v>0</v>
      </c>
      <c r="B12" s="98" t="b">
        <v>0</v>
      </c>
      <c r="C12" s="75" t="s">
        <v>447</v>
      </c>
      <c r="D12" s="79" t="s">
        <v>270</v>
      </c>
      <c r="E12" s="130"/>
      <c r="F12" s="92" t="s">
        <v>425</v>
      </c>
      <c r="G12" s="92"/>
      <c r="H12" s="92"/>
      <c r="I12" s="92"/>
      <c r="J12" s="92"/>
      <c r="K12" s="92"/>
      <c r="L12" s="92"/>
      <c r="M12" s="94"/>
      <c r="N12" s="93">
        <v>7</v>
      </c>
      <c r="P12" s="6"/>
    </row>
    <row r="13" spans="1:16" ht="15" customHeight="1" x14ac:dyDescent="0.2">
      <c r="A13" s="97" t="b">
        <v>0</v>
      </c>
      <c r="B13" s="98" t="b">
        <v>0</v>
      </c>
      <c r="C13" s="75" t="s">
        <v>436</v>
      </c>
      <c r="D13" s="79" t="s">
        <v>125</v>
      </c>
      <c r="E13" s="130"/>
      <c r="F13" s="92" t="s">
        <v>425</v>
      </c>
      <c r="G13" s="92" t="s">
        <v>425</v>
      </c>
      <c r="H13" s="92"/>
      <c r="I13" s="92"/>
      <c r="J13" s="92"/>
      <c r="K13" s="92"/>
      <c r="L13" s="92"/>
      <c r="M13" s="92"/>
      <c r="N13" s="93">
        <v>8</v>
      </c>
      <c r="P13" s="6"/>
    </row>
    <row r="14" spans="1:16" ht="15" customHeight="1" x14ac:dyDescent="0.2">
      <c r="A14" s="97" t="b">
        <v>0</v>
      </c>
      <c r="B14" s="98" t="b">
        <v>0</v>
      </c>
      <c r="C14" s="75" t="s">
        <v>20</v>
      </c>
      <c r="D14" s="79" t="s">
        <v>697</v>
      </c>
      <c r="E14" s="130"/>
      <c r="F14" s="92" t="s">
        <v>425</v>
      </c>
      <c r="G14" s="92" t="s">
        <v>425</v>
      </c>
      <c r="H14" s="92"/>
      <c r="I14" s="92"/>
      <c r="J14" s="92"/>
      <c r="K14" s="92"/>
      <c r="L14" s="92"/>
      <c r="M14" s="92"/>
      <c r="N14" s="93">
        <v>9</v>
      </c>
      <c r="P14" s="6"/>
    </row>
    <row r="15" spans="1:16" ht="15" customHeight="1" x14ac:dyDescent="0.2">
      <c r="A15" s="97" t="b">
        <v>0</v>
      </c>
      <c r="B15" s="98" t="b">
        <v>0</v>
      </c>
      <c r="C15" s="75" t="s">
        <v>21</v>
      </c>
      <c r="D15" s="79" t="s">
        <v>126</v>
      </c>
      <c r="E15" s="130"/>
      <c r="F15" s="92" t="s">
        <v>425</v>
      </c>
      <c r="G15" s="92" t="s">
        <v>425</v>
      </c>
      <c r="H15" s="92"/>
      <c r="I15" s="92"/>
      <c r="J15" s="92"/>
      <c r="K15" s="92"/>
      <c r="L15" s="92"/>
      <c r="M15" s="92"/>
      <c r="N15" s="93">
        <v>10</v>
      </c>
      <c r="P15" s="6"/>
    </row>
    <row r="16" spans="1:16" ht="15" customHeight="1" x14ac:dyDescent="0.2">
      <c r="A16" s="97" t="b">
        <v>0</v>
      </c>
      <c r="B16" s="98" t="b">
        <v>0</v>
      </c>
      <c r="C16" s="75" t="s">
        <v>437</v>
      </c>
      <c r="D16" s="79" t="s">
        <v>127</v>
      </c>
      <c r="E16" s="130"/>
      <c r="F16" s="92" t="s">
        <v>425</v>
      </c>
      <c r="G16" s="92" t="s">
        <v>425</v>
      </c>
      <c r="H16" s="92"/>
      <c r="I16" s="92"/>
      <c r="J16" s="92"/>
      <c r="K16" s="92"/>
      <c r="L16" s="92"/>
      <c r="M16" s="92"/>
      <c r="N16" s="93">
        <v>11</v>
      </c>
      <c r="P16" s="6"/>
    </row>
    <row r="17" spans="1:16" ht="15" customHeight="1" x14ac:dyDescent="0.2">
      <c r="A17" s="97" t="b">
        <v>0</v>
      </c>
      <c r="B17" s="98" t="b">
        <v>0</v>
      </c>
      <c r="C17" s="75" t="s">
        <v>22</v>
      </c>
      <c r="D17" s="79" t="s">
        <v>128</v>
      </c>
      <c r="E17" s="130"/>
      <c r="F17" s="92" t="s">
        <v>425</v>
      </c>
      <c r="G17" s="92" t="s">
        <v>425</v>
      </c>
      <c r="H17" s="92"/>
      <c r="I17" s="92"/>
      <c r="J17" s="92"/>
      <c r="K17" s="92"/>
      <c r="L17" s="92"/>
      <c r="M17" s="92"/>
      <c r="N17" s="93">
        <v>12</v>
      </c>
      <c r="P17" s="6"/>
    </row>
    <row r="18" spans="1:16" ht="15" customHeight="1" x14ac:dyDescent="0.2">
      <c r="A18" s="97" t="b">
        <v>0</v>
      </c>
      <c r="B18" s="98" t="b">
        <v>0</v>
      </c>
      <c r="C18" s="75" t="s">
        <v>438</v>
      </c>
      <c r="D18" s="79" t="s">
        <v>129</v>
      </c>
      <c r="E18" s="130"/>
      <c r="F18" s="92" t="s">
        <v>425</v>
      </c>
      <c r="G18" s="92" t="s">
        <v>425</v>
      </c>
      <c r="H18" s="92"/>
      <c r="I18" s="92"/>
      <c r="J18" s="92"/>
      <c r="K18" s="92"/>
      <c r="L18" s="92"/>
      <c r="M18" s="92"/>
      <c r="N18" s="93">
        <v>13</v>
      </c>
      <c r="P18" s="6"/>
    </row>
    <row r="19" spans="1:16" ht="15" customHeight="1" x14ac:dyDescent="0.2">
      <c r="A19" s="97" t="b">
        <v>0</v>
      </c>
      <c r="B19" s="98" t="b">
        <v>0</v>
      </c>
      <c r="C19" s="75" t="s">
        <v>448</v>
      </c>
      <c r="D19" s="79" t="s">
        <v>130</v>
      </c>
      <c r="E19" s="130"/>
      <c r="F19" s="92" t="s">
        <v>425</v>
      </c>
      <c r="G19" s="92" t="s">
        <v>425</v>
      </c>
      <c r="H19" s="92"/>
      <c r="I19" s="92"/>
      <c r="J19" s="92"/>
      <c r="K19" s="92"/>
      <c r="L19" s="92"/>
      <c r="M19" s="92"/>
      <c r="N19" s="93">
        <v>14</v>
      </c>
      <c r="P19" s="6"/>
    </row>
    <row r="20" spans="1:16" ht="15" customHeight="1" x14ac:dyDescent="0.2">
      <c r="A20" s="97" t="b">
        <v>0</v>
      </c>
      <c r="B20" s="98" t="b">
        <v>0</v>
      </c>
      <c r="C20" s="75" t="s">
        <v>474</v>
      </c>
      <c r="D20" s="79" t="s">
        <v>695</v>
      </c>
      <c r="E20" s="130"/>
      <c r="F20" s="92" t="s">
        <v>425</v>
      </c>
      <c r="G20" s="92" t="s">
        <v>425</v>
      </c>
      <c r="H20" s="92" t="s">
        <v>425</v>
      </c>
      <c r="I20" s="92" t="s">
        <v>425</v>
      </c>
      <c r="J20" s="92"/>
      <c r="K20" s="92"/>
      <c r="L20" s="92"/>
      <c r="M20" s="92"/>
      <c r="N20" s="93">
        <v>15</v>
      </c>
      <c r="P20" s="6"/>
    </row>
    <row r="21" spans="1:16" ht="15" customHeight="1" x14ac:dyDescent="0.2">
      <c r="A21" s="97" t="b">
        <v>0</v>
      </c>
      <c r="B21" s="98" t="b">
        <v>0</v>
      </c>
      <c r="C21" s="75" t="s">
        <v>139</v>
      </c>
      <c r="D21" s="79" t="s">
        <v>140</v>
      </c>
      <c r="E21" s="130"/>
      <c r="F21" s="92"/>
      <c r="G21" s="92"/>
      <c r="H21" s="92"/>
      <c r="I21" s="92"/>
      <c r="J21" s="92"/>
      <c r="K21" s="92" t="s">
        <v>425</v>
      </c>
      <c r="L21" s="92"/>
      <c r="M21" s="92"/>
      <c r="N21" s="93">
        <v>16</v>
      </c>
      <c r="P21" s="6"/>
    </row>
    <row r="22" spans="1:16" ht="15" customHeight="1" x14ac:dyDescent="0.2">
      <c r="A22" s="97" t="b">
        <v>0</v>
      </c>
      <c r="B22" s="98" t="b">
        <v>0</v>
      </c>
      <c r="C22" s="75" t="s">
        <v>131</v>
      </c>
      <c r="D22" s="79" t="s">
        <v>132</v>
      </c>
      <c r="E22" s="130"/>
      <c r="F22" s="92"/>
      <c r="G22" s="92"/>
      <c r="H22" s="92"/>
      <c r="I22" s="92"/>
      <c r="J22" s="92"/>
      <c r="K22" s="92" t="s">
        <v>425</v>
      </c>
      <c r="L22" s="92"/>
      <c r="M22" s="92"/>
      <c r="N22" s="93">
        <v>17</v>
      </c>
      <c r="P22" s="6"/>
    </row>
    <row r="23" spans="1:16" ht="15" customHeight="1" x14ac:dyDescent="0.2">
      <c r="A23" s="97" t="b">
        <v>0</v>
      </c>
      <c r="B23" s="98" t="b">
        <v>0</v>
      </c>
      <c r="C23" s="75" t="s">
        <v>133</v>
      </c>
      <c r="D23" s="79" t="s">
        <v>138</v>
      </c>
      <c r="E23" s="130"/>
      <c r="F23" s="92"/>
      <c r="G23" s="92"/>
      <c r="H23" s="92"/>
      <c r="I23" s="92"/>
      <c r="J23" s="92"/>
      <c r="K23" s="92" t="s">
        <v>425</v>
      </c>
      <c r="L23" s="92"/>
      <c r="M23" s="92"/>
      <c r="N23" s="93">
        <v>18</v>
      </c>
      <c r="P23" s="6"/>
    </row>
    <row r="24" spans="1:16" ht="15" customHeight="1" x14ac:dyDescent="0.2">
      <c r="A24" s="97" t="b">
        <v>0</v>
      </c>
      <c r="B24" s="98" t="b">
        <v>0</v>
      </c>
      <c r="C24" s="75" t="s">
        <v>439</v>
      </c>
      <c r="D24" s="79" t="s">
        <v>137</v>
      </c>
      <c r="E24" s="130"/>
      <c r="F24" s="92"/>
      <c r="G24" s="92"/>
      <c r="H24" s="92"/>
      <c r="I24" s="92"/>
      <c r="J24" s="92"/>
      <c r="K24" s="92" t="s">
        <v>425</v>
      </c>
      <c r="L24" s="92"/>
      <c r="M24" s="92"/>
      <c r="N24" s="93">
        <v>19</v>
      </c>
      <c r="P24" s="6"/>
    </row>
    <row r="25" spans="1:16" ht="15" customHeight="1" x14ac:dyDescent="0.2">
      <c r="A25" s="97" t="b">
        <v>0</v>
      </c>
      <c r="B25" s="98" t="b">
        <v>0</v>
      </c>
      <c r="C25" s="75" t="s">
        <v>134</v>
      </c>
      <c r="D25" s="79" t="s">
        <v>136</v>
      </c>
      <c r="E25" s="130"/>
      <c r="F25" s="92"/>
      <c r="G25" s="92"/>
      <c r="H25" s="92"/>
      <c r="I25" s="92"/>
      <c r="J25" s="92"/>
      <c r="K25" s="92" t="s">
        <v>425</v>
      </c>
      <c r="L25" s="92"/>
      <c r="M25" s="92"/>
      <c r="N25" s="93">
        <v>20</v>
      </c>
      <c r="P25" s="6"/>
    </row>
    <row r="26" spans="1:16" ht="15" customHeight="1" x14ac:dyDescent="0.2">
      <c r="A26" s="97" t="b">
        <v>0</v>
      </c>
      <c r="B26" s="98" t="b">
        <v>0</v>
      </c>
      <c r="C26" s="75" t="s">
        <v>440</v>
      </c>
      <c r="D26" s="79" t="s">
        <v>135</v>
      </c>
      <c r="E26" s="130"/>
      <c r="F26" s="92"/>
      <c r="G26" s="92"/>
      <c r="H26" s="92"/>
      <c r="I26" s="92"/>
      <c r="J26" s="92"/>
      <c r="K26" s="92" t="s">
        <v>425</v>
      </c>
      <c r="L26" s="92"/>
      <c r="M26" s="92"/>
      <c r="N26" s="93">
        <v>21</v>
      </c>
      <c r="P26" s="6"/>
    </row>
    <row r="27" spans="1:16" ht="15" customHeight="1" x14ac:dyDescent="0.2">
      <c r="A27" s="97" t="b">
        <v>0</v>
      </c>
      <c r="B27" s="98" t="b">
        <v>0</v>
      </c>
      <c r="C27" s="75" t="s">
        <v>441</v>
      </c>
      <c r="D27" s="79" t="s">
        <v>698</v>
      </c>
      <c r="E27" s="130"/>
      <c r="F27" s="92" t="s">
        <v>425</v>
      </c>
      <c r="G27" s="92" t="s">
        <v>425</v>
      </c>
      <c r="H27" s="92" t="s">
        <v>425</v>
      </c>
      <c r="I27" s="92" t="s">
        <v>425</v>
      </c>
      <c r="J27" s="92" t="s">
        <v>425</v>
      </c>
      <c r="K27" s="92"/>
      <c r="L27" s="92"/>
      <c r="M27" s="92"/>
      <c r="N27" s="93">
        <v>22</v>
      </c>
      <c r="P27" s="6"/>
    </row>
    <row r="28" spans="1:16" ht="15" customHeight="1" x14ac:dyDescent="0.2">
      <c r="A28" s="97" t="b">
        <v>0</v>
      </c>
      <c r="B28" s="98" t="b">
        <v>0</v>
      </c>
      <c r="C28" s="75" t="s">
        <v>23</v>
      </c>
      <c r="D28" s="79" t="s">
        <v>696</v>
      </c>
      <c r="E28" s="130"/>
      <c r="F28" s="92" t="s">
        <v>425</v>
      </c>
      <c r="G28" s="92" t="s">
        <v>425</v>
      </c>
      <c r="H28" s="92" t="s">
        <v>425</v>
      </c>
      <c r="I28" s="92" t="s">
        <v>425</v>
      </c>
      <c r="J28" s="92"/>
      <c r="K28" s="92"/>
      <c r="L28" s="92"/>
      <c r="M28" s="92"/>
      <c r="N28" s="93">
        <v>23</v>
      </c>
      <c r="P28" s="6"/>
    </row>
    <row r="29" spans="1:16" ht="15" customHeight="1" x14ac:dyDescent="0.2">
      <c r="A29" s="97" t="b">
        <v>0</v>
      </c>
      <c r="B29" s="98" t="b">
        <v>0</v>
      </c>
      <c r="C29" s="75" t="s">
        <v>24</v>
      </c>
      <c r="D29" s="79" t="s">
        <v>141</v>
      </c>
      <c r="E29" s="130"/>
      <c r="F29" s="92" t="s">
        <v>425</v>
      </c>
      <c r="G29" s="92" t="s">
        <v>425</v>
      </c>
      <c r="H29" s="92" t="s">
        <v>425</v>
      </c>
      <c r="I29" s="92" t="s">
        <v>425</v>
      </c>
      <c r="J29" s="92"/>
      <c r="K29" s="92"/>
      <c r="L29" s="92"/>
      <c r="M29" s="92"/>
      <c r="N29" s="93">
        <v>24</v>
      </c>
      <c r="P29" s="6"/>
    </row>
    <row r="30" spans="1:16" ht="15" customHeight="1" x14ac:dyDescent="0.2">
      <c r="A30" s="97" t="b">
        <v>0</v>
      </c>
      <c r="B30" s="98" t="b">
        <v>0</v>
      </c>
      <c r="C30" s="75" t="s">
        <v>442</v>
      </c>
      <c r="D30" s="79" t="s">
        <v>699</v>
      </c>
      <c r="E30" s="130"/>
      <c r="F30" s="92" t="s">
        <v>425</v>
      </c>
      <c r="G30" s="92" t="s">
        <v>425</v>
      </c>
      <c r="H30" s="92" t="s">
        <v>425</v>
      </c>
      <c r="I30" s="92" t="s">
        <v>425</v>
      </c>
      <c r="J30" s="92"/>
      <c r="K30" s="92"/>
      <c r="L30" s="92"/>
      <c r="M30" s="92"/>
      <c r="N30" s="93">
        <v>25</v>
      </c>
      <c r="P30" s="6"/>
    </row>
    <row r="31" spans="1:16" ht="15" customHeight="1" x14ac:dyDescent="0.2">
      <c r="A31" s="97" t="b">
        <v>0</v>
      </c>
      <c r="B31" s="98" t="b">
        <v>0</v>
      </c>
      <c r="C31" s="75" t="s">
        <v>25</v>
      </c>
      <c r="D31" s="79" t="s">
        <v>700</v>
      </c>
      <c r="E31" s="130"/>
      <c r="F31" s="92" t="s">
        <v>425</v>
      </c>
      <c r="G31" s="92" t="s">
        <v>425</v>
      </c>
      <c r="H31" s="92" t="s">
        <v>425</v>
      </c>
      <c r="I31" s="92" t="s">
        <v>425</v>
      </c>
      <c r="J31" s="92"/>
      <c r="K31" s="92"/>
      <c r="L31" s="92"/>
      <c r="M31" s="92"/>
      <c r="N31" s="93">
        <v>26</v>
      </c>
      <c r="P31" s="6"/>
    </row>
    <row r="32" spans="1:16" ht="15" customHeight="1" x14ac:dyDescent="0.2">
      <c r="A32" s="97" t="b">
        <v>0</v>
      </c>
      <c r="B32" s="98" t="b">
        <v>0</v>
      </c>
      <c r="C32" s="75" t="s">
        <v>443</v>
      </c>
      <c r="D32" s="79" t="s">
        <v>343</v>
      </c>
      <c r="E32" s="130"/>
      <c r="F32" s="92" t="s">
        <v>425</v>
      </c>
      <c r="G32" s="92" t="s">
        <v>425</v>
      </c>
      <c r="H32" s="92" t="s">
        <v>425</v>
      </c>
      <c r="I32" s="92" t="s">
        <v>425</v>
      </c>
      <c r="J32" s="92" t="s">
        <v>425</v>
      </c>
      <c r="K32" s="92" t="s">
        <v>425</v>
      </c>
      <c r="L32" s="93" t="s">
        <v>779</v>
      </c>
      <c r="M32" s="92" t="s">
        <v>425</v>
      </c>
      <c r="N32" s="93">
        <v>27</v>
      </c>
      <c r="P32" s="6"/>
    </row>
    <row r="33" spans="1:16" ht="15" customHeight="1" x14ac:dyDescent="0.2">
      <c r="A33" s="97" t="b">
        <v>0</v>
      </c>
      <c r="B33" s="98" t="b">
        <v>0</v>
      </c>
      <c r="C33" s="75" t="s">
        <v>449</v>
      </c>
      <c r="D33" s="79" t="s">
        <v>142</v>
      </c>
      <c r="E33" s="130"/>
      <c r="F33" s="92" t="s">
        <v>425</v>
      </c>
      <c r="G33" s="92" t="s">
        <v>425</v>
      </c>
      <c r="H33" s="92" t="s">
        <v>425</v>
      </c>
      <c r="I33" s="92" t="s">
        <v>425</v>
      </c>
      <c r="J33" s="92"/>
      <c r="K33" s="92"/>
      <c r="L33" s="92"/>
      <c r="M33" s="92"/>
      <c r="N33" s="93">
        <v>28</v>
      </c>
      <c r="P33" s="6"/>
    </row>
    <row r="34" spans="1:16" ht="15" customHeight="1" x14ac:dyDescent="0.2">
      <c r="A34" s="97" t="b">
        <v>0</v>
      </c>
      <c r="B34" s="98" t="b">
        <v>0</v>
      </c>
      <c r="C34" s="75" t="s">
        <v>482</v>
      </c>
      <c r="D34" s="79" t="s">
        <v>701</v>
      </c>
      <c r="E34" s="130"/>
      <c r="F34" s="92" t="s">
        <v>425</v>
      </c>
      <c r="G34" s="92" t="s">
        <v>425</v>
      </c>
      <c r="H34" s="92" t="s">
        <v>425</v>
      </c>
      <c r="I34" s="92" t="s">
        <v>425</v>
      </c>
      <c r="J34" s="92"/>
      <c r="K34" s="92"/>
      <c r="L34" s="92"/>
      <c r="M34" s="92"/>
      <c r="N34" s="93">
        <v>29</v>
      </c>
      <c r="P34" s="6"/>
    </row>
    <row r="35" spans="1:16" ht="15" customHeight="1" x14ac:dyDescent="0.2">
      <c r="A35" s="97" t="b">
        <v>0</v>
      </c>
      <c r="B35" s="98" t="b">
        <v>0</v>
      </c>
      <c r="C35" s="75" t="s">
        <v>444</v>
      </c>
      <c r="D35" s="79" t="s">
        <v>143</v>
      </c>
      <c r="E35" s="130"/>
      <c r="F35" s="92" t="s">
        <v>425</v>
      </c>
      <c r="G35" s="92" t="s">
        <v>425</v>
      </c>
      <c r="H35" s="92" t="s">
        <v>425</v>
      </c>
      <c r="I35" s="92" t="s">
        <v>425</v>
      </c>
      <c r="J35" s="92"/>
      <c r="K35" s="92"/>
      <c r="L35" s="92"/>
      <c r="M35" s="92"/>
      <c r="N35" s="93">
        <v>30</v>
      </c>
      <c r="P35" s="6"/>
    </row>
    <row r="36" spans="1:16" ht="15" customHeight="1" x14ac:dyDescent="0.2">
      <c r="A36" s="97" t="b">
        <v>0</v>
      </c>
      <c r="B36" s="98" t="b">
        <v>0</v>
      </c>
      <c r="C36" s="75" t="s">
        <v>26</v>
      </c>
      <c r="D36" s="79" t="s">
        <v>148</v>
      </c>
      <c r="E36" s="130"/>
      <c r="F36" s="92" t="s">
        <v>425</v>
      </c>
      <c r="G36" s="92" t="s">
        <v>425</v>
      </c>
      <c r="H36" s="92" t="s">
        <v>425</v>
      </c>
      <c r="I36" s="92" t="s">
        <v>425</v>
      </c>
      <c r="J36" s="92"/>
      <c r="K36" s="92"/>
      <c r="L36" s="92"/>
      <c r="M36" s="92"/>
      <c r="N36" s="93">
        <v>31</v>
      </c>
      <c r="P36" s="6"/>
    </row>
    <row r="37" spans="1:16" ht="15" customHeight="1" x14ac:dyDescent="0.2">
      <c r="A37" s="97" t="b">
        <v>0</v>
      </c>
      <c r="B37" s="98" t="b">
        <v>0</v>
      </c>
      <c r="C37" s="75" t="s">
        <v>27</v>
      </c>
      <c r="D37" s="79" t="s">
        <v>149</v>
      </c>
      <c r="E37" s="130"/>
      <c r="F37" s="92" t="s">
        <v>425</v>
      </c>
      <c r="G37" s="92" t="s">
        <v>425</v>
      </c>
      <c r="H37" s="92" t="s">
        <v>425</v>
      </c>
      <c r="I37" s="92" t="s">
        <v>425</v>
      </c>
      <c r="J37" s="92"/>
      <c r="K37" s="92"/>
      <c r="L37" s="92"/>
      <c r="M37" s="92"/>
      <c r="N37" s="93">
        <v>32</v>
      </c>
      <c r="P37" s="6"/>
    </row>
    <row r="38" spans="1:16" ht="15" customHeight="1" x14ac:dyDescent="0.2">
      <c r="A38" s="97" t="b">
        <v>0</v>
      </c>
      <c r="B38" s="98" t="b">
        <v>0</v>
      </c>
      <c r="C38" s="75" t="s">
        <v>445</v>
      </c>
      <c r="D38" s="79" t="s">
        <v>146</v>
      </c>
      <c r="E38" s="130"/>
      <c r="F38" s="92" t="s">
        <v>425</v>
      </c>
      <c r="G38" s="92" t="s">
        <v>425</v>
      </c>
      <c r="H38" s="92" t="s">
        <v>425</v>
      </c>
      <c r="I38" s="92" t="s">
        <v>425</v>
      </c>
      <c r="J38" s="92"/>
      <c r="K38" s="92"/>
      <c r="L38" s="92"/>
      <c r="M38" s="92"/>
      <c r="N38" s="93">
        <v>33</v>
      </c>
      <c r="P38" s="6"/>
    </row>
    <row r="39" spans="1:16" ht="15" customHeight="1" x14ac:dyDescent="0.2">
      <c r="A39" s="97" t="b">
        <v>0</v>
      </c>
      <c r="B39" s="98" t="b">
        <v>0</v>
      </c>
      <c r="C39" s="75" t="s">
        <v>28</v>
      </c>
      <c r="D39" s="79" t="s">
        <v>147</v>
      </c>
      <c r="E39" s="130"/>
      <c r="F39" s="92" t="s">
        <v>425</v>
      </c>
      <c r="G39" s="92" t="s">
        <v>425</v>
      </c>
      <c r="H39" s="92" t="s">
        <v>425</v>
      </c>
      <c r="I39" s="92" t="s">
        <v>425</v>
      </c>
      <c r="J39" s="92"/>
      <c r="K39" s="92"/>
      <c r="L39" s="92"/>
      <c r="M39" s="92"/>
      <c r="N39" s="93">
        <v>34</v>
      </c>
      <c r="P39" s="6"/>
    </row>
    <row r="40" spans="1:16" ht="15" customHeight="1" x14ac:dyDescent="0.2">
      <c r="A40" s="97" t="b">
        <v>0</v>
      </c>
      <c r="B40" s="98" t="b">
        <v>0</v>
      </c>
      <c r="C40" s="75" t="s">
        <v>446</v>
      </c>
      <c r="D40" s="79" t="s">
        <v>145</v>
      </c>
      <c r="E40" s="130"/>
      <c r="F40" s="92" t="s">
        <v>425</v>
      </c>
      <c r="G40" s="92" t="s">
        <v>425</v>
      </c>
      <c r="H40" s="92" t="s">
        <v>425</v>
      </c>
      <c r="I40" s="92" t="s">
        <v>425</v>
      </c>
      <c r="J40" s="92"/>
      <c r="K40" s="92"/>
      <c r="L40" s="92"/>
      <c r="M40" s="92"/>
      <c r="N40" s="93">
        <v>35</v>
      </c>
      <c r="P40" s="6"/>
    </row>
    <row r="41" spans="1:16" ht="15" customHeight="1" x14ac:dyDescent="0.2">
      <c r="A41" s="97" t="b">
        <v>0</v>
      </c>
      <c r="B41" s="98" t="b">
        <v>0</v>
      </c>
      <c r="C41" s="75" t="s">
        <v>450</v>
      </c>
      <c r="D41" s="79" t="s">
        <v>144</v>
      </c>
      <c r="E41" s="130"/>
      <c r="F41" s="92" t="s">
        <v>425</v>
      </c>
      <c r="G41" s="92" t="s">
        <v>425</v>
      </c>
      <c r="H41" s="92" t="s">
        <v>425</v>
      </c>
      <c r="I41" s="92" t="s">
        <v>425</v>
      </c>
      <c r="J41" s="92"/>
      <c r="K41" s="92"/>
      <c r="L41" s="92"/>
      <c r="M41" s="92"/>
      <c r="N41" s="93">
        <v>36</v>
      </c>
      <c r="P41" s="6"/>
    </row>
    <row r="42" spans="1:16" ht="15" customHeight="1" x14ac:dyDescent="0.2">
      <c r="A42" s="97" t="b">
        <v>0</v>
      </c>
      <c r="B42" s="98" t="b">
        <v>0</v>
      </c>
      <c r="C42" s="75" t="s">
        <v>635</v>
      </c>
      <c r="D42" s="79" t="s">
        <v>636</v>
      </c>
      <c r="E42" s="130"/>
      <c r="F42" s="92" t="s">
        <v>425</v>
      </c>
      <c r="G42" s="92" t="s">
        <v>425</v>
      </c>
      <c r="H42" s="92" t="s">
        <v>425</v>
      </c>
      <c r="I42" s="92" t="s">
        <v>425</v>
      </c>
      <c r="J42" s="92"/>
      <c r="K42" s="92"/>
      <c r="L42" s="92"/>
      <c r="M42" s="92"/>
      <c r="N42" s="93">
        <v>37</v>
      </c>
      <c r="P42" s="6"/>
    </row>
    <row r="43" spans="1:16" ht="15" customHeight="1" x14ac:dyDescent="0.2">
      <c r="A43" s="97" t="b">
        <v>0</v>
      </c>
      <c r="B43" s="98" t="b">
        <v>0</v>
      </c>
      <c r="C43" s="75" t="s">
        <v>150</v>
      </c>
      <c r="D43" s="79" t="s">
        <v>151</v>
      </c>
      <c r="E43" s="130"/>
      <c r="F43" s="92" t="s">
        <v>425</v>
      </c>
      <c r="G43" s="92" t="s">
        <v>425</v>
      </c>
      <c r="H43" s="92" t="s">
        <v>425</v>
      </c>
      <c r="I43" s="92"/>
      <c r="J43" s="92"/>
      <c r="K43" s="92"/>
      <c r="L43" s="92"/>
      <c r="M43" s="92"/>
      <c r="N43" s="93">
        <v>38</v>
      </c>
      <c r="P43" s="6"/>
    </row>
    <row r="44" spans="1:16" ht="15" customHeight="1" x14ac:dyDescent="0.2">
      <c r="A44" s="97" t="b">
        <v>0</v>
      </c>
      <c r="B44" s="98" t="b">
        <v>0</v>
      </c>
      <c r="C44" s="75" t="s">
        <v>184</v>
      </c>
      <c r="D44" s="79" t="s">
        <v>185</v>
      </c>
      <c r="E44" s="130"/>
      <c r="F44" s="92" t="s">
        <v>425</v>
      </c>
      <c r="G44" s="92" t="s">
        <v>425</v>
      </c>
      <c r="H44" s="92" t="s">
        <v>425</v>
      </c>
      <c r="I44" s="92"/>
      <c r="J44" s="92"/>
      <c r="K44" s="92"/>
      <c r="L44" s="92"/>
      <c r="M44" s="92"/>
      <c r="N44" s="93">
        <v>39</v>
      </c>
      <c r="P44" s="6"/>
    </row>
    <row r="45" spans="1:16" ht="15" customHeight="1" x14ac:dyDescent="0.2">
      <c r="A45" s="97" t="b">
        <v>0</v>
      </c>
      <c r="B45" s="98" t="b">
        <v>0</v>
      </c>
      <c r="C45" s="75" t="s">
        <v>187</v>
      </c>
      <c r="D45" s="79" t="s">
        <v>186</v>
      </c>
      <c r="E45" s="130"/>
      <c r="F45" s="92" t="s">
        <v>425</v>
      </c>
      <c r="G45" s="92" t="s">
        <v>425</v>
      </c>
      <c r="H45" s="92" t="s">
        <v>425</v>
      </c>
      <c r="I45" s="92"/>
      <c r="J45" s="92"/>
      <c r="K45" s="92"/>
      <c r="L45" s="92"/>
      <c r="M45" s="92"/>
      <c r="N45" s="93">
        <v>40</v>
      </c>
      <c r="P45" s="6"/>
    </row>
    <row r="46" spans="1:16" ht="15" customHeight="1" x14ac:dyDescent="0.2">
      <c r="A46" s="97" t="b">
        <v>0</v>
      </c>
      <c r="B46" s="98" t="b">
        <v>0</v>
      </c>
      <c r="C46" s="75" t="s">
        <v>29</v>
      </c>
      <c r="D46" s="79" t="s">
        <v>202</v>
      </c>
      <c r="E46" s="130"/>
      <c r="F46" s="92" t="s">
        <v>425</v>
      </c>
      <c r="G46" s="92" t="s">
        <v>425</v>
      </c>
      <c r="H46" s="92" t="s">
        <v>425</v>
      </c>
      <c r="I46" s="92"/>
      <c r="J46" s="92"/>
      <c r="K46" s="92"/>
      <c r="L46" s="92"/>
      <c r="M46" s="92"/>
      <c r="N46" s="93">
        <v>41</v>
      </c>
      <c r="P46" s="6"/>
    </row>
    <row r="47" spans="1:16" ht="15" customHeight="1" x14ac:dyDescent="0.2">
      <c r="A47" s="97" t="b">
        <v>0</v>
      </c>
      <c r="B47" s="98" t="b">
        <v>0</v>
      </c>
      <c r="C47" s="75" t="s">
        <v>152</v>
      </c>
      <c r="D47" s="79" t="s">
        <v>159</v>
      </c>
      <c r="E47" s="130"/>
      <c r="F47" s="92" t="s">
        <v>425</v>
      </c>
      <c r="G47" s="92" t="s">
        <v>425</v>
      </c>
      <c r="H47" s="92" t="s">
        <v>425</v>
      </c>
      <c r="I47" s="92"/>
      <c r="J47" s="92"/>
      <c r="K47" s="92"/>
      <c r="L47" s="92"/>
      <c r="M47" s="92"/>
      <c r="N47" s="93">
        <v>42</v>
      </c>
      <c r="P47" s="6"/>
    </row>
    <row r="48" spans="1:16" ht="15" customHeight="1" x14ac:dyDescent="0.2">
      <c r="A48" s="97" t="b">
        <v>0</v>
      </c>
      <c r="B48" s="98" t="b">
        <v>0</v>
      </c>
      <c r="C48" s="75" t="s">
        <v>30</v>
      </c>
      <c r="D48" s="79" t="s">
        <v>153</v>
      </c>
      <c r="E48" s="130"/>
      <c r="F48" s="92" t="s">
        <v>425</v>
      </c>
      <c r="G48" s="92" t="s">
        <v>425</v>
      </c>
      <c r="H48" s="92" t="s">
        <v>425</v>
      </c>
      <c r="I48" s="92"/>
      <c r="J48" s="92"/>
      <c r="K48" s="92"/>
      <c r="L48" s="92"/>
      <c r="M48" s="92"/>
      <c r="N48" s="93">
        <v>43</v>
      </c>
      <c r="P48" s="6"/>
    </row>
    <row r="49" spans="1:16" ht="15" customHeight="1" x14ac:dyDescent="0.2">
      <c r="A49" s="97" t="b">
        <v>0</v>
      </c>
      <c r="B49" s="98" t="b">
        <v>0</v>
      </c>
      <c r="C49" s="75" t="s">
        <v>590</v>
      </c>
      <c r="D49" s="79" t="s">
        <v>591</v>
      </c>
      <c r="E49" s="130"/>
      <c r="F49" s="92" t="s">
        <v>425</v>
      </c>
      <c r="G49" s="92" t="s">
        <v>425</v>
      </c>
      <c r="H49" s="92" t="s">
        <v>425</v>
      </c>
      <c r="I49" s="92"/>
      <c r="J49" s="92"/>
      <c r="K49" s="92"/>
      <c r="L49" s="92"/>
      <c r="M49" s="92"/>
      <c r="N49" s="93">
        <v>44</v>
      </c>
      <c r="P49" s="6"/>
    </row>
    <row r="50" spans="1:16" ht="15" customHeight="1" x14ac:dyDescent="0.2">
      <c r="A50" s="97" t="b">
        <v>0</v>
      </c>
      <c r="B50" s="98" t="b">
        <v>0</v>
      </c>
      <c r="C50" s="75" t="s">
        <v>31</v>
      </c>
      <c r="D50" s="79" t="s">
        <v>201</v>
      </c>
      <c r="E50" s="130"/>
      <c r="F50" s="92" t="s">
        <v>425</v>
      </c>
      <c r="G50" s="92" t="s">
        <v>425</v>
      </c>
      <c r="H50" s="92" t="s">
        <v>425</v>
      </c>
      <c r="I50" s="92"/>
      <c r="J50" s="92"/>
      <c r="K50" s="92"/>
      <c r="L50" s="92"/>
      <c r="M50" s="92"/>
      <c r="N50" s="93">
        <v>45</v>
      </c>
      <c r="P50" s="6"/>
    </row>
    <row r="51" spans="1:16" ht="15" customHeight="1" x14ac:dyDescent="0.2">
      <c r="A51" s="97" t="b">
        <v>0</v>
      </c>
      <c r="B51" s="98" t="b">
        <v>0</v>
      </c>
      <c r="C51" s="75" t="s">
        <v>154</v>
      </c>
      <c r="D51" s="79" t="s">
        <v>158</v>
      </c>
      <c r="E51" s="130"/>
      <c r="F51" s="92" t="s">
        <v>425</v>
      </c>
      <c r="G51" s="92" t="s">
        <v>425</v>
      </c>
      <c r="H51" s="92" t="s">
        <v>425</v>
      </c>
      <c r="I51" s="92"/>
      <c r="J51" s="92"/>
      <c r="K51" s="92"/>
      <c r="L51" s="92"/>
      <c r="M51" s="92"/>
      <c r="N51" s="93">
        <v>46</v>
      </c>
      <c r="P51" s="6"/>
    </row>
    <row r="52" spans="1:16" ht="15" customHeight="1" x14ac:dyDescent="0.2">
      <c r="A52" s="97" t="b">
        <v>0</v>
      </c>
      <c r="B52" s="98" t="b">
        <v>0</v>
      </c>
      <c r="C52" s="75" t="s">
        <v>32</v>
      </c>
      <c r="D52" s="79" t="s">
        <v>155</v>
      </c>
      <c r="E52" s="130"/>
      <c r="F52" s="92" t="s">
        <v>425</v>
      </c>
      <c r="G52" s="92" t="s">
        <v>425</v>
      </c>
      <c r="H52" s="92" t="s">
        <v>425</v>
      </c>
      <c r="I52" s="92"/>
      <c r="J52" s="92"/>
      <c r="K52" s="92"/>
      <c r="L52" s="92"/>
      <c r="M52" s="92"/>
      <c r="N52" s="93">
        <v>47</v>
      </c>
      <c r="P52" s="6"/>
    </row>
    <row r="53" spans="1:16" ht="15" customHeight="1" x14ac:dyDescent="0.2">
      <c r="A53" s="97" t="b">
        <v>0</v>
      </c>
      <c r="B53" s="98" t="b">
        <v>0</v>
      </c>
      <c r="C53" s="75" t="s">
        <v>592</v>
      </c>
      <c r="D53" s="79" t="s">
        <v>593</v>
      </c>
      <c r="E53" s="130"/>
      <c r="F53" s="92" t="s">
        <v>425</v>
      </c>
      <c r="G53" s="92" t="s">
        <v>425</v>
      </c>
      <c r="H53" s="92" t="s">
        <v>425</v>
      </c>
      <c r="I53" s="92"/>
      <c r="J53" s="92"/>
      <c r="K53" s="92"/>
      <c r="L53" s="92"/>
      <c r="M53" s="92"/>
      <c r="N53" s="93">
        <v>48</v>
      </c>
      <c r="P53" s="6"/>
    </row>
    <row r="54" spans="1:16" ht="15" customHeight="1" x14ac:dyDescent="0.2">
      <c r="A54" s="97" t="b">
        <v>0</v>
      </c>
      <c r="B54" s="98" t="b">
        <v>0</v>
      </c>
      <c r="C54" s="75" t="s">
        <v>33</v>
      </c>
      <c r="D54" s="79" t="s">
        <v>200</v>
      </c>
      <c r="E54" s="130"/>
      <c r="F54" s="92" t="s">
        <v>425</v>
      </c>
      <c r="G54" s="92" t="s">
        <v>425</v>
      </c>
      <c r="H54" s="92" t="s">
        <v>425</v>
      </c>
      <c r="I54" s="92"/>
      <c r="J54" s="92"/>
      <c r="K54" s="92"/>
      <c r="L54" s="92"/>
      <c r="M54" s="92"/>
      <c r="N54" s="93">
        <v>49</v>
      </c>
      <c r="P54" s="6"/>
    </row>
    <row r="55" spans="1:16" ht="15" customHeight="1" x14ac:dyDescent="0.2">
      <c r="A55" s="97" t="b">
        <v>0</v>
      </c>
      <c r="B55" s="98" t="b">
        <v>0</v>
      </c>
      <c r="C55" s="75" t="s">
        <v>156</v>
      </c>
      <c r="D55" s="79" t="s">
        <v>157</v>
      </c>
      <c r="E55" s="130"/>
      <c r="F55" s="92" t="s">
        <v>425</v>
      </c>
      <c r="G55" s="92" t="s">
        <v>425</v>
      </c>
      <c r="H55" s="92" t="s">
        <v>425</v>
      </c>
      <c r="I55" s="92"/>
      <c r="J55" s="92"/>
      <c r="K55" s="92"/>
      <c r="L55" s="92"/>
      <c r="M55" s="92"/>
      <c r="N55" s="93">
        <v>50</v>
      </c>
      <c r="P55" s="6"/>
    </row>
    <row r="56" spans="1:16" ht="15" customHeight="1" x14ac:dyDescent="0.2">
      <c r="A56" s="97" t="b">
        <v>0</v>
      </c>
      <c r="B56" s="98" t="b">
        <v>0</v>
      </c>
      <c r="C56" s="75" t="s">
        <v>34</v>
      </c>
      <c r="D56" s="79" t="s">
        <v>161</v>
      </c>
      <c r="E56" s="130"/>
      <c r="F56" s="92" t="s">
        <v>425</v>
      </c>
      <c r="G56" s="92" t="s">
        <v>425</v>
      </c>
      <c r="H56" s="92" t="s">
        <v>425</v>
      </c>
      <c r="I56" s="92"/>
      <c r="J56" s="92"/>
      <c r="K56" s="92"/>
      <c r="L56" s="92"/>
      <c r="M56" s="92"/>
      <c r="N56" s="93">
        <v>51</v>
      </c>
      <c r="P56" s="6"/>
    </row>
    <row r="57" spans="1:16" ht="15" customHeight="1" x14ac:dyDescent="0.2">
      <c r="A57" s="97" t="b">
        <v>0</v>
      </c>
      <c r="B57" s="98" t="b">
        <v>0</v>
      </c>
      <c r="C57" s="75" t="s">
        <v>594</v>
      </c>
      <c r="D57" s="79" t="s">
        <v>595</v>
      </c>
      <c r="E57" s="130"/>
      <c r="F57" s="92" t="s">
        <v>425</v>
      </c>
      <c r="G57" s="92" t="s">
        <v>425</v>
      </c>
      <c r="H57" s="92" t="s">
        <v>425</v>
      </c>
      <c r="I57" s="92"/>
      <c r="J57" s="92"/>
      <c r="K57" s="92"/>
      <c r="L57" s="92"/>
      <c r="M57" s="92"/>
      <c r="N57" s="93">
        <v>52</v>
      </c>
      <c r="P57" s="6"/>
    </row>
    <row r="58" spans="1:16" ht="15" customHeight="1" x14ac:dyDescent="0.2">
      <c r="A58" s="97" t="b">
        <v>0</v>
      </c>
      <c r="B58" s="98" t="b">
        <v>0</v>
      </c>
      <c r="C58" s="75" t="s">
        <v>1</v>
      </c>
      <c r="D58" s="79" t="s">
        <v>199</v>
      </c>
      <c r="E58" s="130"/>
      <c r="F58" s="92" t="s">
        <v>425</v>
      </c>
      <c r="G58" s="92" t="s">
        <v>425</v>
      </c>
      <c r="H58" s="92" t="s">
        <v>425</v>
      </c>
      <c r="I58" s="92"/>
      <c r="J58" s="92"/>
      <c r="K58" s="92"/>
      <c r="L58" s="92"/>
      <c r="M58" s="92"/>
      <c r="N58" s="93">
        <v>53</v>
      </c>
      <c r="P58" s="6"/>
    </row>
    <row r="59" spans="1:16" ht="15" customHeight="1" x14ac:dyDescent="0.2">
      <c r="A59" s="97" t="b">
        <v>0</v>
      </c>
      <c r="B59" s="98" t="b">
        <v>0</v>
      </c>
      <c r="C59" s="75" t="s">
        <v>163</v>
      </c>
      <c r="D59" s="79" t="s">
        <v>162</v>
      </c>
      <c r="E59" s="130"/>
      <c r="F59" s="92" t="s">
        <v>425</v>
      </c>
      <c r="G59" s="92" t="s">
        <v>425</v>
      </c>
      <c r="H59" s="92" t="s">
        <v>425</v>
      </c>
      <c r="I59" s="92"/>
      <c r="J59" s="92"/>
      <c r="K59" s="92"/>
      <c r="L59" s="92"/>
      <c r="M59" s="92"/>
      <c r="N59" s="93">
        <v>54</v>
      </c>
      <c r="P59" s="6"/>
    </row>
    <row r="60" spans="1:16" ht="15" customHeight="1" x14ac:dyDescent="0.2">
      <c r="A60" s="97" t="b">
        <v>0</v>
      </c>
      <c r="B60" s="98" t="b">
        <v>0</v>
      </c>
      <c r="C60" s="75" t="s">
        <v>172</v>
      </c>
      <c r="D60" s="79" t="s">
        <v>178</v>
      </c>
      <c r="E60" s="130"/>
      <c r="F60" s="92" t="s">
        <v>425</v>
      </c>
      <c r="G60" s="92" t="s">
        <v>425</v>
      </c>
      <c r="H60" s="92" t="s">
        <v>425</v>
      </c>
      <c r="I60" s="92"/>
      <c r="J60" s="92"/>
      <c r="K60" s="92"/>
      <c r="L60" s="92"/>
      <c r="M60" s="92"/>
      <c r="N60" s="93">
        <v>55</v>
      </c>
      <c r="P60" s="6"/>
    </row>
    <row r="61" spans="1:16" ht="15" customHeight="1" x14ac:dyDescent="0.2">
      <c r="A61" s="97" t="b">
        <v>0</v>
      </c>
      <c r="B61" s="98" t="b">
        <v>0</v>
      </c>
      <c r="C61" s="75" t="s">
        <v>596</v>
      </c>
      <c r="D61" s="79" t="s">
        <v>597</v>
      </c>
      <c r="E61" s="130"/>
      <c r="F61" s="92" t="s">
        <v>425</v>
      </c>
      <c r="G61" s="92" t="s">
        <v>425</v>
      </c>
      <c r="H61" s="92" t="s">
        <v>425</v>
      </c>
      <c r="I61" s="92"/>
      <c r="J61" s="92"/>
      <c r="K61" s="92"/>
      <c r="L61" s="92"/>
      <c r="M61" s="92"/>
      <c r="N61" s="93">
        <v>56</v>
      </c>
      <c r="P61" s="6"/>
    </row>
    <row r="62" spans="1:16" ht="15" customHeight="1" x14ac:dyDescent="0.2">
      <c r="A62" s="97" t="b">
        <v>0</v>
      </c>
      <c r="B62" s="98" t="b">
        <v>0</v>
      </c>
      <c r="C62" s="75" t="s">
        <v>2</v>
      </c>
      <c r="D62" s="79" t="s">
        <v>198</v>
      </c>
      <c r="E62" s="130"/>
      <c r="F62" s="92" t="s">
        <v>425</v>
      </c>
      <c r="G62" s="92" t="s">
        <v>425</v>
      </c>
      <c r="H62" s="92" t="s">
        <v>425</v>
      </c>
      <c r="I62" s="92"/>
      <c r="J62" s="92"/>
      <c r="K62" s="92"/>
      <c r="L62" s="92"/>
      <c r="M62" s="92"/>
      <c r="N62" s="93">
        <v>57</v>
      </c>
      <c r="P62" s="6"/>
    </row>
    <row r="63" spans="1:16" ht="15" customHeight="1" x14ac:dyDescent="0.2">
      <c r="A63" s="97" t="b">
        <v>0</v>
      </c>
      <c r="B63" s="98" t="b">
        <v>0</v>
      </c>
      <c r="C63" s="75" t="s">
        <v>164</v>
      </c>
      <c r="D63" s="79" t="s">
        <v>165</v>
      </c>
      <c r="E63" s="130"/>
      <c r="F63" s="92" t="s">
        <v>425</v>
      </c>
      <c r="G63" s="92" t="s">
        <v>425</v>
      </c>
      <c r="H63" s="92" t="s">
        <v>425</v>
      </c>
      <c r="I63" s="92"/>
      <c r="J63" s="92"/>
      <c r="K63" s="92"/>
      <c r="L63" s="92"/>
      <c r="M63" s="92"/>
      <c r="N63" s="93">
        <v>58</v>
      </c>
      <c r="P63" s="6"/>
    </row>
    <row r="64" spans="1:16" ht="15" customHeight="1" x14ac:dyDescent="0.2">
      <c r="A64" s="97" t="b">
        <v>0</v>
      </c>
      <c r="B64" s="98" t="b">
        <v>0</v>
      </c>
      <c r="C64" s="75" t="s">
        <v>173</v>
      </c>
      <c r="D64" s="79" t="s">
        <v>179</v>
      </c>
      <c r="E64" s="130"/>
      <c r="F64" s="92" t="s">
        <v>425</v>
      </c>
      <c r="G64" s="92" t="s">
        <v>425</v>
      </c>
      <c r="H64" s="92" t="s">
        <v>425</v>
      </c>
      <c r="I64" s="92"/>
      <c r="J64" s="92"/>
      <c r="K64" s="92"/>
      <c r="L64" s="92"/>
      <c r="M64" s="92"/>
      <c r="N64" s="93">
        <v>59</v>
      </c>
      <c r="P64" s="6"/>
    </row>
    <row r="65" spans="1:16" ht="15" customHeight="1" x14ac:dyDescent="0.2">
      <c r="A65" s="97" t="b">
        <v>0</v>
      </c>
      <c r="B65" s="98" t="b">
        <v>0</v>
      </c>
      <c r="C65" s="75" t="s">
        <v>598</v>
      </c>
      <c r="D65" s="79" t="s">
        <v>599</v>
      </c>
      <c r="E65" s="130"/>
      <c r="F65" s="92" t="s">
        <v>425</v>
      </c>
      <c r="G65" s="92" t="s">
        <v>425</v>
      </c>
      <c r="H65" s="92" t="s">
        <v>425</v>
      </c>
      <c r="I65" s="92"/>
      <c r="J65" s="92"/>
      <c r="K65" s="92"/>
      <c r="L65" s="92"/>
      <c r="M65" s="92"/>
      <c r="N65" s="93">
        <v>60</v>
      </c>
      <c r="P65" s="6"/>
    </row>
    <row r="66" spans="1:16" ht="15" customHeight="1" x14ac:dyDescent="0.2">
      <c r="A66" s="97" t="b">
        <v>0</v>
      </c>
      <c r="B66" s="98" t="b">
        <v>0</v>
      </c>
      <c r="C66" s="75" t="s">
        <v>3</v>
      </c>
      <c r="D66" s="79" t="s">
        <v>197</v>
      </c>
      <c r="E66" s="130"/>
      <c r="F66" s="92" t="s">
        <v>425</v>
      </c>
      <c r="G66" s="92" t="s">
        <v>425</v>
      </c>
      <c r="H66" s="92" t="s">
        <v>425</v>
      </c>
      <c r="I66" s="92"/>
      <c r="J66" s="92"/>
      <c r="K66" s="92"/>
      <c r="L66" s="92"/>
      <c r="M66" s="92"/>
      <c r="N66" s="93">
        <v>61</v>
      </c>
      <c r="P66" s="6"/>
    </row>
    <row r="67" spans="1:16" ht="15" customHeight="1" x14ac:dyDescent="0.2">
      <c r="A67" s="97" t="b">
        <v>0</v>
      </c>
      <c r="B67" s="98" t="b">
        <v>0</v>
      </c>
      <c r="C67" s="75" t="s">
        <v>167</v>
      </c>
      <c r="D67" s="79" t="s">
        <v>166</v>
      </c>
      <c r="E67" s="130"/>
      <c r="F67" s="92" t="s">
        <v>425</v>
      </c>
      <c r="G67" s="92" t="s">
        <v>425</v>
      </c>
      <c r="H67" s="92" t="s">
        <v>425</v>
      </c>
      <c r="I67" s="92"/>
      <c r="J67" s="92"/>
      <c r="K67" s="92"/>
      <c r="L67" s="92"/>
      <c r="M67" s="92"/>
      <c r="N67" s="93">
        <v>62</v>
      </c>
      <c r="P67" s="6"/>
    </row>
    <row r="68" spans="1:16" ht="15" customHeight="1" x14ac:dyDescent="0.2">
      <c r="A68" s="97" t="b">
        <v>0</v>
      </c>
      <c r="B68" s="98" t="b">
        <v>0</v>
      </c>
      <c r="C68" s="75" t="s">
        <v>174</v>
      </c>
      <c r="D68" s="79" t="s">
        <v>180</v>
      </c>
      <c r="E68" s="130"/>
      <c r="F68" s="92" t="s">
        <v>425</v>
      </c>
      <c r="G68" s="92" t="s">
        <v>425</v>
      </c>
      <c r="H68" s="92" t="s">
        <v>425</v>
      </c>
      <c r="I68" s="92"/>
      <c r="J68" s="92"/>
      <c r="K68" s="92"/>
      <c r="L68" s="92"/>
      <c r="M68" s="92"/>
      <c r="N68" s="93">
        <v>63</v>
      </c>
      <c r="P68" s="6"/>
    </row>
    <row r="69" spans="1:16" ht="15" customHeight="1" x14ac:dyDescent="0.2">
      <c r="A69" s="97" t="b">
        <v>0</v>
      </c>
      <c r="B69" s="98" t="b">
        <v>0</v>
      </c>
      <c r="C69" s="75" t="s">
        <v>600</v>
      </c>
      <c r="D69" s="79" t="s">
        <v>601</v>
      </c>
      <c r="E69" s="130"/>
      <c r="F69" s="92" t="s">
        <v>425</v>
      </c>
      <c r="G69" s="92" t="s">
        <v>425</v>
      </c>
      <c r="H69" s="92" t="s">
        <v>425</v>
      </c>
      <c r="I69" s="92"/>
      <c r="J69" s="92"/>
      <c r="K69" s="92"/>
      <c r="L69" s="92"/>
      <c r="M69" s="92"/>
      <c r="N69" s="93">
        <v>64</v>
      </c>
      <c r="P69" s="6"/>
    </row>
    <row r="70" spans="1:16" ht="15" customHeight="1" x14ac:dyDescent="0.2">
      <c r="A70" s="97" t="b">
        <v>0</v>
      </c>
      <c r="B70" s="98" t="b">
        <v>0</v>
      </c>
      <c r="C70" s="75" t="s">
        <v>4</v>
      </c>
      <c r="D70" s="79" t="s">
        <v>196</v>
      </c>
      <c r="E70" s="130"/>
      <c r="F70" s="92" t="s">
        <v>425</v>
      </c>
      <c r="G70" s="92" t="s">
        <v>425</v>
      </c>
      <c r="H70" s="92" t="s">
        <v>425</v>
      </c>
      <c r="I70" s="92"/>
      <c r="J70" s="92"/>
      <c r="K70" s="92"/>
      <c r="L70" s="92"/>
      <c r="M70" s="92"/>
      <c r="N70" s="93">
        <v>65</v>
      </c>
      <c r="P70" s="6"/>
    </row>
    <row r="71" spans="1:16" ht="15" customHeight="1" x14ac:dyDescent="0.2">
      <c r="A71" s="97" t="b">
        <v>0</v>
      </c>
      <c r="B71" s="98" t="b">
        <v>0</v>
      </c>
      <c r="C71" s="75" t="s">
        <v>168</v>
      </c>
      <c r="D71" s="79" t="s">
        <v>169</v>
      </c>
      <c r="E71" s="130"/>
      <c r="F71" s="92" t="s">
        <v>425</v>
      </c>
      <c r="G71" s="92" t="s">
        <v>425</v>
      </c>
      <c r="H71" s="92" t="s">
        <v>425</v>
      </c>
      <c r="I71" s="92"/>
      <c r="J71" s="92"/>
      <c r="K71" s="92"/>
      <c r="L71" s="92"/>
      <c r="M71" s="92"/>
      <c r="N71" s="93">
        <v>66</v>
      </c>
      <c r="P71" s="6"/>
    </row>
    <row r="72" spans="1:16" ht="15" customHeight="1" x14ac:dyDescent="0.2">
      <c r="A72" s="97" t="b">
        <v>0</v>
      </c>
      <c r="B72" s="98" t="b">
        <v>0</v>
      </c>
      <c r="C72" s="75" t="s">
        <v>175</v>
      </c>
      <c r="D72" s="79" t="s">
        <v>181</v>
      </c>
      <c r="E72" s="130"/>
      <c r="F72" s="92" t="s">
        <v>425</v>
      </c>
      <c r="G72" s="92" t="s">
        <v>425</v>
      </c>
      <c r="H72" s="92" t="s">
        <v>425</v>
      </c>
      <c r="I72" s="92"/>
      <c r="J72" s="92"/>
      <c r="K72" s="92"/>
      <c r="L72" s="92"/>
      <c r="M72" s="92"/>
      <c r="N72" s="93">
        <v>67</v>
      </c>
      <c r="P72" s="6"/>
    </row>
    <row r="73" spans="1:16" ht="15" customHeight="1" x14ac:dyDescent="0.2">
      <c r="A73" s="97" t="b">
        <v>0</v>
      </c>
      <c r="B73" s="98" t="b">
        <v>0</v>
      </c>
      <c r="C73" s="75" t="s">
        <v>602</v>
      </c>
      <c r="D73" s="79" t="s">
        <v>603</v>
      </c>
      <c r="E73" s="130"/>
      <c r="F73" s="92" t="s">
        <v>425</v>
      </c>
      <c r="G73" s="92" t="s">
        <v>425</v>
      </c>
      <c r="H73" s="92" t="s">
        <v>425</v>
      </c>
      <c r="I73" s="92"/>
      <c r="J73" s="92"/>
      <c r="K73" s="92"/>
      <c r="L73" s="92"/>
      <c r="M73" s="92"/>
      <c r="N73" s="93">
        <v>68</v>
      </c>
      <c r="P73" s="6"/>
    </row>
    <row r="74" spans="1:16" ht="15" customHeight="1" x14ac:dyDescent="0.2">
      <c r="A74" s="97" t="b">
        <v>0</v>
      </c>
      <c r="B74" s="98" t="b">
        <v>0</v>
      </c>
      <c r="C74" s="75" t="s">
        <v>5</v>
      </c>
      <c r="D74" s="79" t="s">
        <v>195</v>
      </c>
      <c r="E74" s="130"/>
      <c r="F74" s="92" t="s">
        <v>425</v>
      </c>
      <c r="G74" s="92" t="s">
        <v>425</v>
      </c>
      <c r="H74" s="92" t="s">
        <v>425</v>
      </c>
      <c r="I74" s="92"/>
      <c r="J74" s="92"/>
      <c r="K74" s="92"/>
      <c r="L74" s="92"/>
      <c r="M74" s="92"/>
      <c r="N74" s="93">
        <v>69</v>
      </c>
      <c r="P74" s="6"/>
    </row>
    <row r="75" spans="1:16" ht="15" customHeight="1" x14ac:dyDescent="0.2">
      <c r="A75" s="97" t="b">
        <v>0</v>
      </c>
      <c r="B75" s="98" t="b">
        <v>0</v>
      </c>
      <c r="C75" s="75" t="s">
        <v>170</v>
      </c>
      <c r="D75" s="79" t="s">
        <v>171</v>
      </c>
      <c r="E75" s="130"/>
      <c r="F75" s="92" t="s">
        <v>425</v>
      </c>
      <c r="G75" s="92" t="s">
        <v>425</v>
      </c>
      <c r="H75" s="92" t="s">
        <v>425</v>
      </c>
      <c r="I75" s="92"/>
      <c r="J75" s="92"/>
      <c r="K75" s="92"/>
      <c r="L75" s="92"/>
      <c r="M75" s="92"/>
      <c r="N75" s="93">
        <v>70</v>
      </c>
      <c r="P75" s="6"/>
    </row>
    <row r="76" spans="1:16" ht="15" customHeight="1" x14ac:dyDescent="0.2">
      <c r="A76" s="97" t="b">
        <v>0</v>
      </c>
      <c r="B76" s="98" t="b">
        <v>0</v>
      </c>
      <c r="C76" s="75" t="s">
        <v>176</v>
      </c>
      <c r="D76" s="79" t="s">
        <v>182</v>
      </c>
      <c r="E76" s="130"/>
      <c r="F76" s="92" t="s">
        <v>425</v>
      </c>
      <c r="G76" s="92" t="s">
        <v>425</v>
      </c>
      <c r="H76" s="92" t="s">
        <v>425</v>
      </c>
      <c r="I76" s="92"/>
      <c r="J76" s="92"/>
      <c r="K76" s="92"/>
      <c r="L76" s="92"/>
      <c r="M76" s="92"/>
      <c r="N76" s="93">
        <v>71</v>
      </c>
      <c r="P76" s="6"/>
    </row>
    <row r="77" spans="1:16" ht="15" customHeight="1" x14ac:dyDescent="0.2">
      <c r="A77" s="97" t="b">
        <v>0</v>
      </c>
      <c r="B77" s="98" t="b">
        <v>0</v>
      </c>
      <c r="C77" s="75" t="s">
        <v>604</v>
      </c>
      <c r="D77" s="79" t="s">
        <v>605</v>
      </c>
      <c r="E77" s="130"/>
      <c r="F77" s="92" t="s">
        <v>425</v>
      </c>
      <c r="G77" s="92" t="s">
        <v>425</v>
      </c>
      <c r="H77" s="92" t="s">
        <v>425</v>
      </c>
      <c r="I77" s="92"/>
      <c r="J77" s="92"/>
      <c r="K77" s="92"/>
      <c r="L77" s="92"/>
      <c r="M77" s="92"/>
      <c r="N77" s="93">
        <v>72</v>
      </c>
      <c r="P77" s="6"/>
    </row>
    <row r="78" spans="1:16" ht="15" customHeight="1" x14ac:dyDescent="0.2">
      <c r="A78" s="97" t="b">
        <v>0</v>
      </c>
      <c r="B78" s="98" t="b">
        <v>0</v>
      </c>
      <c r="C78" s="75" t="s">
        <v>0</v>
      </c>
      <c r="D78" s="79" t="s">
        <v>203</v>
      </c>
      <c r="E78" s="130"/>
      <c r="F78" s="92" t="s">
        <v>425</v>
      </c>
      <c r="G78" s="92" t="s">
        <v>425</v>
      </c>
      <c r="H78" s="92" t="s">
        <v>425</v>
      </c>
      <c r="I78" s="92"/>
      <c r="J78" s="92"/>
      <c r="K78" s="92"/>
      <c r="L78" s="92"/>
      <c r="M78" s="92"/>
      <c r="N78" s="93">
        <v>73</v>
      </c>
      <c r="P78" s="6"/>
    </row>
    <row r="79" spans="1:16" ht="15" customHeight="1" x14ac:dyDescent="0.2">
      <c r="A79" s="97" t="b">
        <v>0</v>
      </c>
      <c r="B79" s="98" t="b">
        <v>0</v>
      </c>
      <c r="C79" s="75" t="s">
        <v>210</v>
      </c>
      <c r="D79" s="79" t="s">
        <v>160</v>
      </c>
      <c r="E79" s="130"/>
      <c r="F79" s="92" t="s">
        <v>425</v>
      </c>
      <c r="G79" s="92" t="s">
        <v>425</v>
      </c>
      <c r="H79" s="92" t="s">
        <v>425</v>
      </c>
      <c r="I79" s="92"/>
      <c r="J79" s="92"/>
      <c r="K79" s="92"/>
      <c r="L79" s="92"/>
      <c r="M79" s="92"/>
      <c r="N79" s="93">
        <v>74</v>
      </c>
      <c r="P79" s="6"/>
    </row>
    <row r="80" spans="1:16" ht="15" customHeight="1" x14ac:dyDescent="0.2">
      <c r="A80" s="97" t="b">
        <v>0</v>
      </c>
      <c r="B80" s="98" t="b">
        <v>0</v>
      </c>
      <c r="C80" s="75" t="s">
        <v>177</v>
      </c>
      <c r="D80" s="79" t="s">
        <v>183</v>
      </c>
      <c r="E80" s="130"/>
      <c r="F80" s="92" t="s">
        <v>425</v>
      </c>
      <c r="G80" s="92" t="s">
        <v>425</v>
      </c>
      <c r="H80" s="92" t="s">
        <v>425</v>
      </c>
      <c r="I80" s="92"/>
      <c r="J80" s="92"/>
      <c r="K80" s="92"/>
      <c r="L80" s="92"/>
      <c r="M80" s="92"/>
      <c r="N80" s="93">
        <v>75</v>
      </c>
      <c r="P80" s="6"/>
    </row>
    <row r="81" spans="1:16" ht="15" customHeight="1" x14ac:dyDescent="0.2">
      <c r="A81" s="97" t="b">
        <v>0</v>
      </c>
      <c r="B81" s="98" t="b">
        <v>0</v>
      </c>
      <c r="C81" s="75" t="s">
        <v>483</v>
      </c>
      <c r="D81" s="79" t="s">
        <v>537</v>
      </c>
      <c r="E81" s="130"/>
      <c r="F81" s="92" t="s">
        <v>425</v>
      </c>
      <c r="G81" s="92" t="s">
        <v>425</v>
      </c>
      <c r="H81" s="92" t="s">
        <v>425</v>
      </c>
      <c r="I81" s="92"/>
      <c r="J81" s="92"/>
      <c r="K81" s="92"/>
      <c r="L81" s="92"/>
      <c r="M81" s="92"/>
      <c r="N81" s="93">
        <v>76</v>
      </c>
      <c r="P81" s="6"/>
    </row>
    <row r="82" spans="1:16" ht="15" customHeight="1" x14ac:dyDescent="0.2">
      <c r="A82" s="97" t="b">
        <v>0</v>
      </c>
      <c r="B82" s="98" t="b">
        <v>0</v>
      </c>
      <c r="C82" s="75" t="s">
        <v>451</v>
      </c>
      <c r="D82" s="79" t="s">
        <v>35</v>
      </c>
      <c r="E82" s="130"/>
      <c r="F82" s="92" t="s">
        <v>425</v>
      </c>
      <c r="G82" s="92" t="s">
        <v>425</v>
      </c>
      <c r="H82" s="92" t="s">
        <v>425</v>
      </c>
      <c r="I82" s="92"/>
      <c r="J82" s="92"/>
      <c r="K82" s="92"/>
      <c r="L82" s="92"/>
      <c r="M82" s="92"/>
      <c r="N82" s="93">
        <v>77</v>
      </c>
      <c r="P82" s="6"/>
    </row>
    <row r="83" spans="1:16" ht="15" customHeight="1" x14ac:dyDescent="0.2">
      <c r="A83" s="97" t="b">
        <v>0</v>
      </c>
      <c r="B83" s="98" t="b">
        <v>0</v>
      </c>
      <c r="C83" s="75" t="s">
        <v>452</v>
      </c>
      <c r="D83" s="79" t="s">
        <v>35</v>
      </c>
      <c r="E83" s="130"/>
      <c r="F83" s="92" t="s">
        <v>425</v>
      </c>
      <c r="G83" s="92" t="s">
        <v>425</v>
      </c>
      <c r="H83" s="92" t="s">
        <v>425</v>
      </c>
      <c r="I83" s="92"/>
      <c r="J83" s="92"/>
      <c r="K83" s="92"/>
      <c r="L83" s="92"/>
      <c r="M83" s="92"/>
      <c r="N83" s="93">
        <v>78</v>
      </c>
      <c r="P83" s="6"/>
    </row>
    <row r="84" spans="1:16" ht="15" customHeight="1" x14ac:dyDescent="0.2">
      <c r="A84" s="97" t="b">
        <v>0</v>
      </c>
      <c r="B84" s="98" t="b">
        <v>0</v>
      </c>
      <c r="C84" s="75" t="s">
        <v>453</v>
      </c>
      <c r="D84" s="79" t="s">
        <v>35</v>
      </c>
      <c r="E84" s="130"/>
      <c r="F84" s="92" t="s">
        <v>425</v>
      </c>
      <c r="G84" s="92" t="s">
        <v>425</v>
      </c>
      <c r="H84" s="92" t="s">
        <v>425</v>
      </c>
      <c r="I84" s="92"/>
      <c r="J84" s="92"/>
      <c r="K84" s="92"/>
      <c r="L84" s="92"/>
      <c r="M84" s="92"/>
      <c r="N84" s="93">
        <v>79</v>
      </c>
      <c r="P84" s="6"/>
    </row>
    <row r="85" spans="1:16" ht="15" customHeight="1" x14ac:dyDescent="0.2">
      <c r="A85" s="97" t="b">
        <v>0</v>
      </c>
      <c r="B85" s="98" t="b">
        <v>0</v>
      </c>
      <c r="C85" s="75" t="s">
        <v>387</v>
      </c>
      <c r="D85" s="79" t="s">
        <v>235</v>
      </c>
      <c r="E85" s="130"/>
      <c r="F85" s="92"/>
      <c r="G85" s="92"/>
      <c r="H85" s="92"/>
      <c r="I85" s="92"/>
      <c r="J85" s="92"/>
      <c r="K85" s="92" t="s">
        <v>425</v>
      </c>
      <c r="L85" s="92"/>
      <c r="M85" s="92"/>
      <c r="N85" s="93">
        <v>80</v>
      </c>
      <c r="P85" s="6"/>
    </row>
    <row r="86" spans="1:16" ht="15" customHeight="1" x14ac:dyDescent="0.2">
      <c r="A86" s="97" t="b">
        <v>0</v>
      </c>
      <c r="B86" s="98" t="b">
        <v>0</v>
      </c>
      <c r="C86" s="75" t="s">
        <v>388</v>
      </c>
      <c r="D86" s="79" t="s">
        <v>236</v>
      </c>
      <c r="E86" s="130"/>
      <c r="F86" s="92"/>
      <c r="G86" s="92"/>
      <c r="H86" s="92"/>
      <c r="I86" s="92"/>
      <c r="J86" s="92"/>
      <c r="K86" s="92" t="s">
        <v>425</v>
      </c>
      <c r="L86" s="92"/>
      <c r="M86" s="92"/>
      <c r="N86" s="93">
        <v>81</v>
      </c>
      <c r="P86" s="6"/>
    </row>
    <row r="87" spans="1:16" ht="15" customHeight="1" x14ac:dyDescent="0.2">
      <c r="A87" s="97" t="b">
        <v>0</v>
      </c>
      <c r="B87" s="98" t="b">
        <v>0</v>
      </c>
      <c r="C87" s="75" t="s">
        <v>389</v>
      </c>
      <c r="D87" s="79" t="s">
        <v>237</v>
      </c>
      <c r="E87" s="130"/>
      <c r="F87" s="92"/>
      <c r="G87" s="92"/>
      <c r="H87" s="92"/>
      <c r="I87" s="92"/>
      <c r="J87" s="92"/>
      <c r="K87" s="92" t="s">
        <v>425</v>
      </c>
      <c r="L87" s="92"/>
      <c r="M87" s="92"/>
      <c r="N87" s="93">
        <v>82</v>
      </c>
      <c r="P87" s="6"/>
    </row>
    <row r="88" spans="1:16" ht="15" customHeight="1" x14ac:dyDescent="0.2">
      <c r="A88" s="97" t="b">
        <v>0</v>
      </c>
      <c r="B88" s="98" t="b">
        <v>0</v>
      </c>
      <c r="C88" s="75" t="s">
        <v>390</v>
      </c>
      <c r="D88" s="79" t="s">
        <v>242</v>
      </c>
      <c r="E88" s="130"/>
      <c r="F88" s="92"/>
      <c r="G88" s="92"/>
      <c r="H88" s="92"/>
      <c r="I88" s="92"/>
      <c r="J88" s="92"/>
      <c r="K88" s="92" t="s">
        <v>425</v>
      </c>
      <c r="L88" s="92"/>
      <c r="M88" s="92"/>
      <c r="N88" s="93">
        <v>83</v>
      </c>
      <c r="P88" s="6"/>
    </row>
    <row r="89" spans="1:16" ht="15" customHeight="1" x14ac:dyDescent="0.2">
      <c r="A89" s="97" t="b">
        <v>0</v>
      </c>
      <c r="B89" s="98" t="b">
        <v>0</v>
      </c>
      <c r="C89" s="75" t="s">
        <v>391</v>
      </c>
      <c r="D89" s="79" t="s">
        <v>241</v>
      </c>
      <c r="E89" s="130"/>
      <c r="F89" s="92"/>
      <c r="G89" s="92"/>
      <c r="H89" s="92"/>
      <c r="I89" s="92"/>
      <c r="J89" s="92"/>
      <c r="K89" s="92" t="s">
        <v>425</v>
      </c>
      <c r="L89" s="92"/>
      <c r="M89" s="92"/>
      <c r="N89" s="93">
        <v>84</v>
      </c>
      <c r="P89" s="6"/>
    </row>
    <row r="90" spans="1:16" ht="15" customHeight="1" x14ac:dyDescent="0.2">
      <c r="A90" s="97" t="b">
        <v>0</v>
      </c>
      <c r="B90" s="98" t="b">
        <v>0</v>
      </c>
      <c r="C90" s="75" t="s">
        <v>392</v>
      </c>
      <c r="D90" s="79" t="s">
        <v>238</v>
      </c>
      <c r="E90" s="130"/>
      <c r="F90" s="92"/>
      <c r="G90" s="92"/>
      <c r="H90" s="92"/>
      <c r="I90" s="92"/>
      <c r="J90" s="92"/>
      <c r="K90" s="92" t="s">
        <v>425</v>
      </c>
      <c r="L90" s="92"/>
      <c r="M90" s="92"/>
      <c r="N90" s="93">
        <v>85</v>
      </c>
      <c r="P90" s="6"/>
    </row>
    <row r="91" spans="1:16" ht="15" customHeight="1" x14ac:dyDescent="0.2">
      <c r="A91" s="97" t="b">
        <v>0</v>
      </c>
      <c r="B91" s="98" t="b">
        <v>0</v>
      </c>
      <c r="C91" s="75" t="s">
        <v>393</v>
      </c>
      <c r="D91" s="79" t="s">
        <v>239</v>
      </c>
      <c r="E91" s="130"/>
      <c r="F91" s="92"/>
      <c r="G91" s="92"/>
      <c r="H91" s="92"/>
      <c r="I91" s="92"/>
      <c r="J91" s="92"/>
      <c r="K91" s="92" t="s">
        <v>425</v>
      </c>
      <c r="L91" s="92"/>
      <c r="M91" s="92"/>
      <c r="N91" s="93">
        <v>86</v>
      </c>
      <c r="P91" s="6"/>
    </row>
    <row r="92" spans="1:16" ht="15" customHeight="1" x14ac:dyDescent="0.2">
      <c r="A92" s="97" t="b">
        <v>0</v>
      </c>
      <c r="B92" s="98" t="b">
        <v>0</v>
      </c>
      <c r="C92" s="75" t="s">
        <v>394</v>
      </c>
      <c r="D92" s="79" t="s">
        <v>240</v>
      </c>
      <c r="E92" s="130"/>
      <c r="F92" s="92"/>
      <c r="G92" s="92"/>
      <c r="H92" s="92"/>
      <c r="I92" s="92"/>
      <c r="J92" s="92"/>
      <c r="K92" s="92" t="s">
        <v>425</v>
      </c>
      <c r="L92" s="92"/>
      <c r="M92" s="92"/>
      <c r="N92" s="93">
        <v>87</v>
      </c>
      <c r="P92" s="6"/>
    </row>
    <row r="93" spans="1:16" ht="15" customHeight="1" x14ac:dyDescent="0.2">
      <c r="A93" s="97" t="b">
        <v>0</v>
      </c>
      <c r="B93" s="98" t="b">
        <v>0</v>
      </c>
      <c r="C93" s="75" t="s">
        <v>42</v>
      </c>
      <c r="D93" s="79" t="s">
        <v>310</v>
      </c>
      <c r="E93" s="130"/>
      <c r="F93" s="92"/>
      <c r="G93" s="92"/>
      <c r="H93" s="92"/>
      <c r="I93" s="92"/>
      <c r="J93" s="92"/>
      <c r="K93" s="92"/>
      <c r="L93" s="92"/>
      <c r="M93" s="92" t="s">
        <v>425</v>
      </c>
      <c r="N93" s="93">
        <v>88</v>
      </c>
      <c r="P93" s="6"/>
    </row>
    <row r="94" spans="1:16" ht="15" customHeight="1" x14ac:dyDescent="0.2">
      <c r="A94" s="97" t="b">
        <v>0</v>
      </c>
      <c r="B94" s="98" t="b">
        <v>0</v>
      </c>
      <c r="C94" s="75" t="s">
        <v>43</v>
      </c>
      <c r="D94" s="79" t="s">
        <v>287</v>
      </c>
      <c r="E94" s="130"/>
      <c r="F94" s="92"/>
      <c r="G94" s="92"/>
      <c r="H94" s="92"/>
      <c r="I94" s="92"/>
      <c r="J94" s="92"/>
      <c r="K94" s="92"/>
      <c r="L94" s="92"/>
      <c r="M94" s="92" t="s">
        <v>425</v>
      </c>
      <c r="N94" s="93">
        <v>89</v>
      </c>
      <c r="P94" s="6"/>
    </row>
    <row r="95" spans="1:16" ht="15" customHeight="1" x14ac:dyDescent="0.2">
      <c r="A95" s="97" t="b">
        <v>0</v>
      </c>
      <c r="B95" s="98" t="b">
        <v>0</v>
      </c>
      <c r="C95" s="75" t="s">
        <v>44</v>
      </c>
      <c r="D95" s="79" t="s">
        <v>282</v>
      </c>
      <c r="E95" s="130"/>
      <c r="F95" s="92"/>
      <c r="G95" s="92"/>
      <c r="H95" s="92"/>
      <c r="I95" s="92"/>
      <c r="J95" s="92"/>
      <c r="K95" s="92"/>
      <c r="L95" s="92"/>
      <c r="M95" s="92" t="s">
        <v>425</v>
      </c>
      <c r="N95" s="93">
        <v>90</v>
      </c>
      <c r="P95" s="6"/>
    </row>
    <row r="96" spans="1:16" ht="15" customHeight="1" x14ac:dyDescent="0.2">
      <c r="A96" s="97" t="b">
        <v>0</v>
      </c>
      <c r="B96" s="98" t="b">
        <v>0</v>
      </c>
      <c r="C96" s="75" t="s">
        <v>45</v>
      </c>
      <c r="D96" s="79" t="s">
        <v>283</v>
      </c>
      <c r="E96" s="130"/>
      <c r="F96" s="92"/>
      <c r="G96" s="92"/>
      <c r="H96" s="92"/>
      <c r="I96" s="92"/>
      <c r="J96" s="92"/>
      <c r="K96" s="92"/>
      <c r="L96" s="92"/>
      <c r="M96" s="92" t="s">
        <v>425</v>
      </c>
      <c r="N96" s="93">
        <v>91</v>
      </c>
      <c r="P96" s="6"/>
    </row>
    <row r="97" spans="1:16" ht="15" customHeight="1" x14ac:dyDescent="0.2">
      <c r="A97" s="97" t="b">
        <v>0</v>
      </c>
      <c r="B97" s="98" t="b">
        <v>0</v>
      </c>
      <c r="C97" s="75" t="s">
        <v>46</v>
      </c>
      <c r="D97" s="79" t="s">
        <v>284</v>
      </c>
      <c r="E97" s="130"/>
      <c r="F97" s="92"/>
      <c r="G97" s="92"/>
      <c r="H97" s="92"/>
      <c r="I97" s="92"/>
      <c r="J97" s="92"/>
      <c r="K97" s="92"/>
      <c r="L97" s="92"/>
      <c r="M97" s="92" t="s">
        <v>425</v>
      </c>
      <c r="N97" s="93">
        <v>92</v>
      </c>
      <c r="P97" s="6"/>
    </row>
    <row r="98" spans="1:16" ht="15" customHeight="1" x14ac:dyDescent="0.2">
      <c r="A98" s="97" t="b">
        <v>0</v>
      </c>
      <c r="B98" s="98" t="b">
        <v>0</v>
      </c>
      <c r="C98" s="75" t="s">
        <v>47</v>
      </c>
      <c r="D98" s="79" t="s">
        <v>285</v>
      </c>
      <c r="E98" s="130"/>
      <c r="F98" s="92"/>
      <c r="G98" s="92"/>
      <c r="H98" s="92"/>
      <c r="I98" s="92"/>
      <c r="J98" s="92"/>
      <c r="K98" s="92"/>
      <c r="L98" s="92"/>
      <c r="M98" s="92" t="s">
        <v>425</v>
      </c>
      <c r="N98" s="93">
        <v>93</v>
      </c>
      <c r="P98" s="6"/>
    </row>
    <row r="99" spans="1:16" ht="15" customHeight="1" x14ac:dyDescent="0.2">
      <c r="A99" s="97" t="b">
        <v>0</v>
      </c>
      <c r="B99" s="98" t="b">
        <v>0</v>
      </c>
      <c r="C99" s="75" t="s">
        <v>420</v>
      </c>
      <c r="D99" s="79" t="s">
        <v>419</v>
      </c>
      <c r="E99" s="130"/>
      <c r="F99" s="92"/>
      <c r="G99" s="92"/>
      <c r="H99" s="92"/>
      <c r="I99" s="92"/>
      <c r="J99" s="92"/>
      <c r="K99" s="92"/>
      <c r="L99" s="92"/>
      <c r="M99" s="92" t="s">
        <v>425</v>
      </c>
      <c r="N99" s="93">
        <v>94</v>
      </c>
      <c r="P99" s="6"/>
    </row>
    <row r="100" spans="1:16" ht="15" customHeight="1" x14ac:dyDescent="0.2">
      <c r="A100" s="97" t="b">
        <v>0</v>
      </c>
      <c r="B100" s="98" t="b">
        <v>0</v>
      </c>
      <c r="C100" s="75" t="s">
        <v>48</v>
      </c>
      <c r="D100" s="79" t="s">
        <v>286</v>
      </c>
      <c r="E100" s="130"/>
      <c r="F100" s="92"/>
      <c r="G100" s="92"/>
      <c r="H100" s="92"/>
      <c r="I100" s="92"/>
      <c r="J100" s="92"/>
      <c r="K100" s="92"/>
      <c r="L100" s="92"/>
      <c r="M100" s="92" t="s">
        <v>425</v>
      </c>
      <c r="N100" s="93">
        <v>95</v>
      </c>
      <c r="P100" s="6"/>
    </row>
    <row r="101" spans="1:16" ht="15" customHeight="1" x14ac:dyDescent="0.2">
      <c r="A101" s="97" t="b">
        <v>0</v>
      </c>
      <c r="B101" s="98" t="b">
        <v>0</v>
      </c>
      <c r="C101" s="75" t="s">
        <v>14</v>
      </c>
      <c r="D101" s="79" t="s">
        <v>288</v>
      </c>
      <c r="E101" s="130"/>
      <c r="F101" s="92" t="s">
        <v>425</v>
      </c>
      <c r="G101" s="92" t="s">
        <v>425</v>
      </c>
      <c r="H101" s="92" t="s">
        <v>425</v>
      </c>
      <c r="I101" s="92" t="s">
        <v>425</v>
      </c>
      <c r="J101" s="92" t="s">
        <v>425</v>
      </c>
      <c r="K101" s="92"/>
      <c r="L101" s="92"/>
      <c r="M101" s="92"/>
      <c r="N101" s="93">
        <v>96</v>
      </c>
      <c r="P101" s="6"/>
    </row>
    <row r="102" spans="1:16" ht="15" customHeight="1" x14ac:dyDescent="0.2">
      <c r="A102" s="97" t="b">
        <v>0</v>
      </c>
      <c r="B102" s="98" t="b">
        <v>0</v>
      </c>
      <c r="C102" s="75" t="s">
        <v>15</v>
      </c>
      <c r="D102" s="79" t="s">
        <v>244</v>
      </c>
      <c r="E102" s="130"/>
      <c r="F102" s="92"/>
      <c r="G102" s="92"/>
      <c r="H102" s="92"/>
      <c r="I102" s="92" t="s">
        <v>425</v>
      </c>
      <c r="J102" s="92" t="s">
        <v>425</v>
      </c>
      <c r="K102" s="92"/>
      <c r="L102" s="92"/>
      <c r="M102" s="92"/>
      <c r="N102" s="93">
        <v>97</v>
      </c>
      <c r="P102" s="6"/>
    </row>
    <row r="103" spans="1:16" ht="15" customHeight="1" x14ac:dyDescent="0.2">
      <c r="A103" s="97" t="b">
        <v>0</v>
      </c>
      <c r="B103" s="98" t="b">
        <v>0</v>
      </c>
      <c r="C103" s="75" t="s">
        <v>418</v>
      </c>
      <c r="D103" s="79" t="s">
        <v>417</v>
      </c>
      <c r="E103" s="130"/>
      <c r="F103" s="92"/>
      <c r="G103" s="92"/>
      <c r="H103" s="92"/>
      <c r="I103" s="92" t="s">
        <v>425</v>
      </c>
      <c r="J103" s="92"/>
      <c r="K103" s="92"/>
      <c r="L103" s="92"/>
      <c r="M103" s="92"/>
      <c r="N103" s="93">
        <v>98</v>
      </c>
      <c r="P103" s="6"/>
    </row>
    <row r="104" spans="1:16" ht="15" customHeight="1" x14ac:dyDescent="0.2">
      <c r="A104" s="97" t="b">
        <v>0</v>
      </c>
      <c r="B104" s="98" t="b">
        <v>0</v>
      </c>
      <c r="C104" s="75" t="s">
        <v>416</v>
      </c>
      <c r="D104" s="79" t="s">
        <v>415</v>
      </c>
      <c r="E104" s="130"/>
      <c r="F104" s="92"/>
      <c r="G104" s="92"/>
      <c r="H104" s="92"/>
      <c r="I104" s="92" t="s">
        <v>425</v>
      </c>
      <c r="J104" s="92"/>
      <c r="K104" s="92"/>
      <c r="L104" s="92"/>
      <c r="M104" s="92"/>
      <c r="N104" s="93">
        <v>99</v>
      </c>
      <c r="P104" s="6"/>
    </row>
    <row r="105" spans="1:16" ht="15" customHeight="1" x14ac:dyDescent="0.2">
      <c r="A105" s="97" t="b">
        <v>0</v>
      </c>
      <c r="B105" s="98" t="b">
        <v>0</v>
      </c>
      <c r="C105" s="75" t="s">
        <v>412</v>
      </c>
      <c r="D105" s="79" t="s">
        <v>769</v>
      </c>
      <c r="E105" s="130"/>
      <c r="F105" s="92"/>
      <c r="G105" s="92"/>
      <c r="H105" s="92"/>
      <c r="I105" s="92"/>
      <c r="J105" s="92" t="s">
        <v>425</v>
      </c>
      <c r="K105" s="92"/>
      <c r="L105" s="92"/>
      <c r="M105" s="92"/>
      <c r="N105" s="93">
        <v>100</v>
      </c>
      <c r="P105" s="6"/>
    </row>
    <row r="106" spans="1:16" ht="15" customHeight="1" x14ac:dyDescent="0.2">
      <c r="A106" s="97" t="b">
        <v>0</v>
      </c>
      <c r="B106" s="98" t="b">
        <v>0</v>
      </c>
      <c r="C106" s="75" t="s">
        <v>518</v>
      </c>
      <c r="D106" s="79" t="s">
        <v>538</v>
      </c>
      <c r="E106" s="130"/>
      <c r="F106" s="92"/>
      <c r="G106" s="92"/>
      <c r="H106" s="92"/>
      <c r="I106" s="92"/>
      <c r="J106" s="92"/>
      <c r="K106" s="92"/>
      <c r="L106" s="92" t="s">
        <v>425</v>
      </c>
      <c r="M106" s="92"/>
      <c r="N106" s="93">
        <v>101</v>
      </c>
      <c r="P106" s="6"/>
    </row>
    <row r="107" spans="1:16" ht="15" customHeight="1" x14ac:dyDescent="0.2">
      <c r="A107" s="97" t="b">
        <v>0</v>
      </c>
      <c r="B107" s="98" t="b">
        <v>0</v>
      </c>
      <c r="C107" s="75" t="s">
        <v>519</v>
      </c>
      <c r="D107" s="79" t="s">
        <v>539</v>
      </c>
      <c r="E107" s="130"/>
      <c r="F107" s="92"/>
      <c r="G107" s="92"/>
      <c r="H107" s="92"/>
      <c r="I107" s="92"/>
      <c r="J107" s="92"/>
      <c r="K107" s="92"/>
      <c r="L107" s="92" t="s">
        <v>425</v>
      </c>
      <c r="M107" s="92"/>
      <c r="N107" s="93">
        <v>102</v>
      </c>
      <c r="P107" s="6"/>
    </row>
    <row r="108" spans="1:16" ht="15" customHeight="1" x14ac:dyDescent="0.2">
      <c r="A108" s="97" t="b">
        <v>0</v>
      </c>
      <c r="B108" s="98" t="b">
        <v>0</v>
      </c>
      <c r="C108" s="75" t="s">
        <v>421</v>
      </c>
      <c r="D108" s="79" t="s">
        <v>423</v>
      </c>
      <c r="E108" s="130"/>
      <c r="F108" s="92"/>
      <c r="G108" s="92"/>
      <c r="H108" s="92"/>
      <c r="I108" s="92"/>
      <c r="J108" s="92" t="s">
        <v>425</v>
      </c>
      <c r="K108" s="92"/>
      <c r="L108" s="92"/>
      <c r="M108" s="92"/>
      <c r="N108" s="93">
        <v>103</v>
      </c>
      <c r="P108" s="6"/>
    </row>
    <row r="109" spans="1:16" ht="15" customHeight="1" x14ac:dyDescent="0.2">
      <c r="A109" s="97" t="b">
        <v>0</v>
      </c>
      <c r="B109" s="98" t="b">
        <v>0</v>
      </c>
      <c r="C109" s="75" t="s">
        <v>422</v>
      </c>
      <c r="D109" s="79" t="s">
        <v>424</v>
      </c>
      <c r="E109" s="130"/>
      <c r="F109" s="92"/>
      <c r="G109" s="92"/>
      <c r="H109" s="92"/>
      <c r="I109" s="92"/>
      <c r="J109" s="92" t="s">
        <v>425</v>
      </c>
      <c r="K109" s="92"/>
      <c r="L109" s="92"/>
      <c r="M109" s="92"/>
      <c r="N109" s="93">
        <v>104</v>
      </c>
      <c r="P109" s="6"/>
    </row>
    <row r="110" spans="1:16" ht="15" customHeight="1" x14ac:dyDescent="0.2">
      <c r="A110" s="97" t="b">
        <v>0</v>
      </c>
      <c r="B110" s="98" t="b">
        <v>0</v>
      </c>
      <c r="C110" s="75" t="s">
        <v>16</v>
      </c>
      <c r="D110" s="79" t="s">
        <v>610</v>
      </c>
      <c r="E110" s="133" t="b">
        <v>1</v>
      </c>
      <c r="F110" s="92" t="s">
        <v>425</v>
      </c>
      <c r="G110" s="92" t="s">
        <v>425</v>
      </c>
      <c r="H110" s="92" t="s">
        <v>425</v>
      </c>
      <c r="I110" s="92" t="s">
        <v>425</v>
      </c>
      <c r="J110" s="92" t="s">
        <v>425</v>
      </c>
      <c r="K110" s="92"/>
      <c r="L110" s="92"/>
      <c r="M110" s="92"/>
      <c r="N110" s="93">
        <v>105</v>
      </c>
      <c r="P110" s="6"/>
    </row>
    <row r="111" spans="1:16" ht="15" customHeight="1" x14ac:dyDescent="0.2">
      <c r="A111" s="97" t="b">
        <v>0</v>
      </c>
      <c r="B111" s="98" t="b">
        <v>0</v>
      </c>
      <c r="C111" s="75" t="s">
        <v>56</v>
      </c>
      <c r="D111" s="79" t="s">
        <v>693</v>
      </c>
      <c r="E111" s="130"/>
      <c r="F111" s="92" t="s">
        <v>425</v>
      </c>
      <c r="G111" s="92" t="s">
        <v>425</v>
      </c>
      <c r="H111" s="92" t="s">
        <v>425</v>
      </c>
      <c r="I111" s="92" t="s">
        <v>425</v>
      </c>
      <c r="J111" s="92" t="s">
        <v>425</v>
      </c>
      <c r="K111" s="92"/>
      <c r="L111" s="92"/>
      <c r="M111" s="92"/>
      <c r="N111" s="93">
        <v>106</v>
      </c>
      <c r="P111" s="6"/>
    </row>
    <row r="112" spans="1:16" ht="15" customHeight="1" x14ac:dyDescent="0.2">
      <c r="A112" s="97" t="b">
        <v>0</v>
      </c>
      <c r="B112" s="98" t="b">
        <v>0</v>
      </c>
      <c r="C112" s="75" t="s">
        <v>57</v>
      </c>
      <c r="D112" s="79" t="s">
        <v>694</v>
      </c>
      <c r="E112" s="130"/>
      <c r="F112" s="92" t="s">
        <v>425</v>
      </c>
      <c r="G112" s="92" t="s">
        <v>425</v>
      </c>
      <c r="H112" s="92" t="s">
        <v>425</v>
      </c>
      <c r="I112" s="92" t="s">
        <v>425</v>
      </c>
      <c r="J112" s="92" t="s">
        <v>425</v>
      </c>
      <c r="K112" s="92"/>
      <c r="L112" s="92"/>
      <c r="M112" s="92"/>
      <c r="N112" s="93">
        <v>107</v>
      </c>
      <c r="P112" s="6"/>
    </row>
    <row r="113" spans="1:16" ht="15" customHeight="1" x14ac:dyDescent="0.2">
      <c r="A113" s="97" t="b">
        <v>0</v>
      </c>
      <c r="B113" s="98" t="b">
        <v>0</v>
      </c>
      <c r="C113" s="75" t="s">
        <v>395</v>
      </c>
      <c r="D113" s="79" t="s">
        <v>243</v>
      </c>
      <c r="E113" s="130"/>
      <c r="F113" s="92" t="s">
        <v>425</v>
      </c>
      <c r="G113" s="92" t="s">
        <v>425</v>
      </c>
      <c r="H113" s="92" t="s">
        <v>425</v>
      </c>
      <c r="I113" s="92" t="s">
        <v>425</v>
      </c>
      <c r="J113" s="92" t="s">
        <v>425</v>
      </c>
      <c r="K113" s="92"/>
      <c r="L113" s="92"/>
      <c r="M113" s="92"/>
      <c r="N113" s="93">
        <v>108</v>
      </c>
      <c r="P113" s="6"/>
    </row>
    <row r="114" spans="1:16" ht="15" customHeight="1" x14ac:dyDescent="0.2">
      <c r="A114" s="97" t="b">
        <v>0</v>
      </c>
      <c r="B114" s="98" t="b">
        <v>0</v>
      </c>
      <c r="C114" s="75" t="s">
        <v>104</v>
      </c>
      <c r="D114" s="79" t="s">
        <v>248</v>
      </c>
      <c r="E114" s="130"/>
      <c r="F114" s="92" t="s">
        <v>425</v>
      </c>
      <c r="G114" s="92"/>
      <c r="H114" s="92"/>
      <c r="I114" s="92"/>
      <c r="J114" s="92"/>
      <c r="K114" s="92"/>
      <c r="L114" s="92"/>
      <c r="M114" s="92"/>
      <c r="N114" s="93">
        <v>109</v>
      </c>
      <c r="P114" s="6"/>
    </row>
    <row r="115" spans="1:16" ht="15" customHeight="1" x14ac:dyDescent="0.2">
      <c r="A115" s="97" t="b">
        <v>0</v>
      </c>
      <c r="B115" s="98" t="b">
        <v>0</v>
      </c>
      <c r="C115" s="75" t="s">
        <v>688</v>
      </c>
      <c r="D115" s="79" t="s">
        <v>606</v>
      </c>
      <c r="E115" s="133" t="b">
        <v>1</v>
      </c>
      <c r="F115" s="92" t="s">
        <v>425</v>
      </c>
      <c r="G115" s="92" t="s">
        <v>425</v>
      </c>
      <c r="H115" s="92" t="s">
        <v>425</v>
      </c>
      <c r="I115" s="92" t="s">
        <v>425</v>
      </c>
      <c r="J115" s="92"/>
      <c r="K115" s="92"/>
      <c r="L115" s="92"/>
      <c r="M115" s="92"/>
      <c r="N115" s="93">
        <v>110</v>
      </c>
      <c r="P115" s="6"/>
    </row>
    <row r="116" spans="1:16" ht="15" customHeight="1" x14ac:dyDescent="0.2">
      <c r="A116" s="97" t="b">
        <v>0</v>
      </c>
      <c r="B116" s="98" t="b">
        <v>0</v>
      </c>
      <c r="C116" s="75" t="s">
        <v>689</v>
      </c>
      <c r="D116" s="79" t="s">
        <v>690</v>
      </c>
      <c r="E116" s="133" t="b">
        <v>1</v>
      </c>
      <c r="F116" s="92" t="s">
        <v>425</v>
      </c>
      <c r="G116" s="92" t="s">
        <v>425</v>
      </c>
      <c r="H116" s="92" t="s">
        <v>425</v>
      </c>
      <c r="I116" s="92" t="s">
        <v>425</v>
      </c>
      <c r="J116" s="92"/>
      <c r="K116" s="92"/>
      <c r="L116" s="92"/>
      <c r="M116" s="92"/>
      <c r="N116" s="93">
        <v>111</v>
      </c>
      <c r="P116" s="6"/>
    </row>
    <row r="117" spans="1:16" ht="15" customHeight="1" x14ac:dyDescent="0.2">
      <c r="A117" s="97" t="b">
        <v>0</v>
      </c>
      <c r="B117" s="98" t="b">
        <v>0</v>
      </c>
      <c r="C117" s="75" t="s">
        <v>691</v>
      </c>
      <c r="D117" s="79" t="s">
        <v>250</v>
      </c>
      <c r="E117" s="133" t="b">
        <v>1</v>
      </c>
      <c r="F117" s="92" t="s">
        <v>425</v>
      </c>
      <c r="G117" s="92" t="s">
        <v>425</v>
      </c>
      <c r="H117" s="92" t="s">
        <v>425</v>
      </c>
      <c r="I117" s="92" t="s">
        <v>425</v>
      </c>
      <c r="J117" s="92"/>
      <c r="K117" s="92"/>
      <c r="L117" s="92"/>
      <c r="M117" s="92"/>
      <c r="N117" s="93">
        <v>112</v>
      </c>
      <c r="P117" s="6"/>
    </row>
    <row r="118" spans="1:16" ht="15" customHeight="1" x14ac:dyDescent="0.2">
      <c r="A118" s="97" t="b">
        <v>0</v>
      </c>
      <c r="B118" s="98" t="b">
        <v>0</v>
      </c>
      <c r="C118" s="75" t="s">
        <v>692</v>
      </c>
      <c r="D118" s="79" t="s">
        <v>703</v>
      </c>
      <c r="E118" s="133" t="b">
        <v>1</v>
      </c>
      <c r="F118" s="92" t="s">
        <v>425</v>
      </c>
      <c r="G118" s="92" t="s">
        <v>425</v>
      </c>
      <c r="H118" s="92" t="s">
        <v>425</v>
      </c>
      <c r="I118" s="92" t="s">
        <v>425</v>
      </c>
      <c r="J118" s="92"/>
      <c r="K118" s="92"/>
      <c r="L118" s="92"/>
      <c r="M118" s="92"/>
      <c r="N118" s="93">
        <v>113</v>
      </c>
      <c r="P118" s="6"/>
    </row>
    <row r="119" spans="1:16" ht="15" customHeight="1" x14ac:dyDescent="0.2">
      <c r="A119" s="97" t="b">
        <v>0</v>
      </c>
      <c r="B119" s="98" t="b">
        <v>0</v>
      </c>
      <c r="C119" s="75" t="s">
        <v>704</v>
      </c>
      <c r="D119" s="79" t="s">
        <v>249</v>
      </c>
      <c r="E119" s="133" t="b">
        <v>1</v>
      </c>
      <c r="F119" s="92" t="s">
        <v>425</v>
      </c>
      <c r="G119" s="92" t="s">
        <v>425</v>
      </c>
      <c r="H119" s="92" t="s">
        <v>425</v>
      </c>
      <c r="I119" s="92" t="s">
        <v>425</v>
      </c>
      <c r="J119" s="92"/>
      <c r="K119" s="92"/>
      <c r="L119" s="92"/>
      <c r="M119" s="92"/>
      <c r="N119" s="93">
        <v>114</v>
      </c>
      <c r="P119" s="6"/>
    </row>
    <row r="120" spans="1:16" ht="15" customHeight="1" x14ac:dyDescent="0.2">
      <c r="A120" s="97" t="b">
        <v>0</v>
      </c>
      <c r="B120" s="98" t="b">
        <v>0</v>
      </c>
      <c r="C120" s="75" t="s">
        <v>706</v>
      </c>
      <c r="D120" s="79" t="s">
        <v>716</v>
      </c>
      <c r="E120" s="133" t="b">
        <v>1</v>
      </c>
      <c r="F120" s="92" t="s">
        <v>425</v>
      </c>
      <c r="G120" s="92" t="s">
        <v>425</v>
      </c>
      <c r="H120" s="92" t="s">
        <v>425</v>
      </c>
      <c r="I120" s="92" t="s">
        <v>425</v>
      </c>
      <c r="J120" s="92"/>
      <c r="K120" s="92"/>
      <c r="L120" s="92"/>
      <c r="M120" s="92"/>
      <c r="N120" s="93">
        <v>115</v>
      </c>
      <c r="P120" s="6"/>
    </row>
    <row r="121" spans="1:16" ht="15" customHeight="1" x14ac:dyDescent="0.2">
      <c r="A121" s="97" t="b">
        <v>0</v>
      </c>
      <c r="B121" s="98" t="b">
        <v>0</v>
      </c>
      <c r="C121" s="75" t="s">
        <v>705</v>
      </c>
      <c r="D121" s="79" t="s">
        <v>708</v>
      </c>
      <c r="E121" s="133" t="b">
        <v>1</v>
      </c>
      <c r="F121" s="92" t="s">
        <v>425</v>
      </c>
      <c r="G121" s="92" t="s">
        <v>425</v>
      </c>
      <c r="H121" s="92" t="s">
        <v>425</v>
      </c>
      <c r="I121" s="92" t="s">
        <v>425</v>
      </c>
      <c r="J121" s="92"/>
      <c r="K121" s="92"/>
      <c r="L121" s="92"/>
      <c r="M121" s="92"/>
      <c r="N121" s="93">
        <v>116</v>
      </c>
      <c r="P121" s="6"/>
    </row>
    <row r="122" spans="1:16" ht="15" customHeight="1" x14ac:dyDescent="0.2">
      <c r="A122" s="97" t="b">
        <v>0</v>
      </c>
      <c r="B122" s="98" t="b">
        <v>0</v>
      </c>
      <c r="C122" s="75" t="s">
        <v>707</v>
      </c>
      <c r="D122" s="79" t="s">
        <v>246</v>
      </c>
      <c r="E122" s="133" t="b">
        <v>1</v>
      </c>
      <c r="F122" s="92" t="s">
        <v>425</v>
      </c>
      <c r="G122" s="92" t="s">
        <v>425</v>
      </c>
      <c r="H122" s="92" t="s">
        <v>425</v>
      </c>
      <c r="I122" s="92" t="s">
        <v>425</v>
      </c>
      <c r="J122" s="92"/>
      <c r="K122" s="92"/>
      <c r="L122" s="92"/>
      <c r="M122" s="92"/>
      <c r="N122" s="93">
        <v>117</v>
      </c>
      <c r="P122" s="6"/>
    </row>
    <row r="123" spans="1:16" ht="15" customHeight="1" x14ac:dyDescent="0.2">
      <c r="A123" s="97" t="b">
        <v>0</v>
      </c>
      <c r="B123" s="98" t="b">
        <v>0</v>
      </c>
      <c r="C123" s="75" t="s">
        <v>105</v>
      </c>
      <c r="D123" s="79" t="s">
        <v>247</v>
      </c>
      <c r="E123" s="130"/>
      <c r="F123" s="92" t="s">
        <v>425</v>
      </c>
      <c r="G123" s="92" t="s">
        <v>425</v>
      </c>
      <c r="H123" s="92" t="s">
        <v>425</v>
      </c>
      <c r="I123" s="92" t="s">
        <v>425</v>
      </c>
      <c r="J123" s="92"/>
      <c r="K123" s="92"/>
      <c r="L123" s="92"/>
      <c r="M123" s="92"/>
      <c r="N123" s="93">
        <v>118</v>
      </c>
      <c r="P123" s="6"/>
    </row>
    <row r="124" spans="1:16" ht="15" customHeight="1" x14ac:dyDescent="0.2">
      <c r="A124" s="97" t="b">
        <v>0</v>
      </c>
      <c r="B124" s="98" t="b">
        <v>0</v>
      </c>
      <c r="C124" s="75" t="s">
        <v>106</v>
      </c>
      <c r="D124" s="79" t="s">
        <v>252</v>
      </c>
      <c r="E124" s="130"/>
      <c r="F124" s="92"/>
      <c r="G124" s="92"/>
      <c r="H124" s="92"/>
      <c r="I124" s="92" t="s">
        <v>425</v>
      </c>
      <c r="J124" s="92"/>
      <c r="K124" s="92"/>
      <c r="L124" s="92"/>
      <c r="M124" s="92"/>
      <c r="N124" s="93">
        <v>119</v>
      </c>
      <c r="P124" s="6"/>
    </row>
    <row r="125" spans="1:16" ht="15" customHeight="1" x14ac:dyDescent="0.2">
      <c r="A125" s="97" t="b">
        <v>0</v>
      </c>
      <c r="B125" s="98" t="b">
        <v>0</v>
      </c>
      <c r="C125" s="75" t="s">
        <v>107</v>
      </c>
      <c r="D125" s="79" t="s">
        <v>253</v>
      </c>
      <c r="E125" s="130"/>
      <c r="F125" s="92"/>
      <c r="G125" s="92"/>
      <c r="H125" s="92"/>
      <c r="I125" s="92" t="s">
        <v>425</v>
      </c>
      <c r="J125" s="92"/>
      <c r="K125" s="92"/>
      <c r="L125" s="92"/>
      <c r="M125" s="92"/>
      <c r="N125" s="93">
        <v>120</v>
      </c>
      <c r="P125" s="6"/>
    </row>
    <row r="126" spans="1:16" ht="15" customHeight="1" x14ac:dyDescent="0.2">
      <c r="A126" s="97" t="b">
        <v>0</v>
      </c>
      <c r="B126" s="98" t="b">
        <v>0</v>
      </c>
      <c r="C126" s="75" t="s">
        <v>108</v>
      </c>
      <c r="D126" s="79" t="s">
        <v>245</v>
      </c>
      <c r="E126" s="130"/>
      <c r="F126" s="92" t="s">
        <v>425</v>
      </c>
      <c r="G126" s="92" t="s">
        <v>425</v>
      </c>
      <c r="H126" s="92" t="s">
        <v>425</v>
      </c>
      <c r="I126" s="92" t="s">
        <v>425</v>
      </c>
      <c r="J126" s="92"/>
      <c r="K126" s="92"/>
      <c r="L126" s="92"/>
      <c r="M126" s="92"/>
      <c r="N126" s="93">
        <v>121</v>
      </c>
      <c r="P126" s="6"/>
    </row>
    <row r="127" spans="1:16" ht="15" customHeight="1" x14ac:dyDescent="0.2">
      <c r="A127" s="97" t="b">
        <v>0</v>
      </c>
      <c r="B127" s="98" t="b">
        <v>0</v>
      </c>
      <c r="C127" s="75" t="s">
        <v>396</v>
      </c>
      <c r="D127" s="79" t="s">
        <v>317</v>
      </c>
      <c r="E127" s="130"/>
      <c r="F127" s="92" t="s">
        <v>425</v>
      </c>
      <c r="G127" s="92"/>
      <c r="H127" s="92"/>
      <c r="I127" s="92"/>
      <c r="J127" s="92"/>
      <c r="K127" s="92"/>
      <c r="L127" s="92"/>
      <c r="M127" s="92"/>
      <c r="N127" s="93">
        <v>122</v>
      </c>
      <c r="P127" s="6"/>
    </row>
    <row r="128" spans="1:16" ht="15" customHeight="1" x14ac:dyDescent="0.2">
      <c r="A128" s="97" t="b">
        <v>0</v>
      </c>
      <c r="B128" s="98" t="b">
        <v>0</v>
      </c>
      <c r="C128" s="75" t="s">
        <v>397</v>
      </c>
      <c r="D128" s="79" t="s">
        <v>297</v>
      </c>
      <c r="E128" s="130"/>
      <c r="F128" s="92" t="s">
        <v>425</v>
      </c>
      <c r="G128" s="92"/>
      <c r="H128" s="92"/>
      <c r="I128" s="92"/>
      <c r="J128" s="92"/>
      <c r="K128" s="92"/>
      <c r="L128" s="92"/>
      <c r="M128" s="92"/>
      <c r="N128" s="93">
        <v>123</v>
      </c>
      <c r="P128" s="6"/>
    </row>
    <row r="129" spans="1:16" ht="15" customHeight="1" x14ac:dyDescent="0.2">
      <c r="A129" s="97" t="b">
        <v>0</v>
      </c>
      <c r="B129" s="98" t="b">
        <v>0</v>
      </c>
      <c r="C129" s="75" t="s">
        <v>293</v>
      </c>
      <c r="D129" s="79" t="s">
        <v>316</v>
      </c>
      <c r="E129" s="130"/>
      <c r="F129" s="92" t="s">
        <v>425</v>
      </c>
      <c r="G129" s="92" t="s">
        <v>425</v>
      </c>
      <c r="H129" s="92"/>
      <c r="I129" s="92"/>
      <c r="J129" s="92"/>
      <c r="K129" s="92"/>
      <c r="L129" s="92"/>
      <c r="M129" s="92"/>
      <c r="N129" s="93">
        <v>124</v>
      </c>
      <c r="P129" s="6"/>
    </row>
    <row r="130" spans="1:16" ht="15" customHeight="1" x14ac:dyDescent="0.2">
      <c r="A130" s="97" t="b">
        <v>0</v>
      </c>
      <c r="B130" s="98" t="b">
        <v>0</v>
      </c>
      <c r="C130" s="75" t="s">
        <v>295</v>
      </c>
      <c r="D130" s="79" t="s">
        <v>296</v>
      </c>
      <c r="E130" s="130"/>
      <c r="F130" s="92" t="s">
        <v>425</v>
      </c>
      <c r="G130" s="92" t="s">
        <v>425</v>
      </c>
      <c r="H130" s="92"/>
      <c r="I130" s="92"/>
      <c r="J130" s="92"/>
      <c r="K130" s="92"/>
      <c r="L130" s="92"/>
      <c r="M130" s="92"/>
      <c r="N130" s="93">
        <v>125</v>
      </c>
      <c r="P130" s="6"/>
    </row>
    <row r="131" spans="1:16" ht="15" customHeight="1" x14ac:dyDescent="0.2">
      <c r="A131" s="97" t="b">
        <v>0</v>
      </c>
      <c r="B131" s="98" t="b">
        <v>0</v>
      </c>
      <c r="C131" s="75" t="s">
        <v>109</v>
      </c>
      <c r="D131" s="79" t="s">
        <v>294</v>
      </c>
      <c r="E131" s="130"/>
      <c r="F131" s="92" t="s">
        <v>425</v>
      </c>
      <c r="G131" s="92" t="s">
        <v>425</v>
      </c>
      <c r="H131" s="92"/>
      <c r="I131" s="92"/>
      <c r="J131" s="92"/>
      <c r="K131" s="92"/>
      <c r="L131" s="92"/>
      <c r="M131" s="92"/>
      <c r="N131" s="93">
        <v>126</v>
      </c>
      <c r="P131" s="6"/>
    </row>
    <row r="132" spans="1:16" ht="15" customHeight="1" x14ac:dyDescent="0.2">
      <c r="A132" s="97" t="b">
        <v>0</v>
      </c>
      <c r="B132" s="98" t="b">
        <v>0</v>
      </c>
      <c r="C132" s="75" t="s">
        <v>8</v>
      </c>
      <c r="D132" s="79" t="s">
        <v>255</v>
      </c>
      <c r="E132" s="130"/>
      <c r="F132" s="93" t="s">
        <v>780</v>
      </c>
      <c r="G132" s="93" t="s">
        <v>780</v>
      </c>
      <c r="H132" s="93" t="s">
        <v>780</v>
      </c>
      <c r="I132" s="93" t="s">
        <v>780</v>
      </c>
      <c r="J132" s="93"/>
      <c r="K132" s="93" t="s">
        <v>780</v>
      </c>
      <c r="L132" s="93"/>
      <c r="M132" s="93"/>
      <c r="N132" s="93">
        <v>127</v>
      </c>
      <c r="P132" s="6"/>
    </row>
    <row r="133" spans="1:16" ht="15" customHeight="1" x14ac:dyDescent="0.2">
      <c r="A133" s="97" t="b">
        <v>0</v>
      </c>
      <c r="B133" s="98" t="b">
        <v>0</v>
      </c>
      <c r="C133" s="75" t="s">
        <v>9</v>
      </c>
      <c r="D133" s="79" t="s">
        <v>292</v>
      </c>
      <c r="E133" s="130"/>
      <c r="F133" s="92" t="s">
        <v>425</v>
      </c>
      <c r="G133" s="92" t="s">
        <v>425</v>
      </c>
      <c r="H133" s="92" t="s">
        <v>425</v>
      </c>
      <c r="I133" s="92" t="s">
        <v>425</v>
      </c>
      <c r="J133" s="92"/>
      <c r="K133" s="92"/>
      <c r="L133" s="92"/>
      <c r="M133" s="92"/>
      <c r="N133" s="93">
        <v>128</v>
      </c>
      <c r="P133" s="6"/>
    </row>
    <row r="134" spans="1:16" ht="15" customHeight="1" x14ac:dyDescent="0.2">
      <c r="A134" s="97" t="b">
        <v>0</v>
      </c>
      <c r="B134" s="98" t="b">
        <v>0</v>
      </c>
      <c r="C134" s="75" t="s">
        <v>111</v>
      </c>
      <c r="D134" s="79" t="s">
        <v>611</v>
      </c>
      <c r="E134" s="130"/>
      <c r="F134" s="92" t="s">
        <v>425</v>
      </c>
      <c r="G134" s="92" t="s">
        <v>425</v>
      </c>
      <c r="H134" s="92"/>
      <c r="I134" s="92"/>
      <c r="J134" s="92"/>
      <c r="K134" s="92"/>
      <c r="L134" s="92"/>
      <c r="M134" s="92"/>
      <c r="N134" s="93">
        <v>129</v>
      </c>
      <c r="P134" s="6"/>
    </row>
    <row r="135" spans="1:16" ht="15" customHeight="1" x14ac:dyDescent="0.2">
      <c r="A135" s="97" t="b">
        <v>0</v>
      </c>
      <c r="B135" s="98" t="b">
        <v>0</v>
      </c>
      <c r="C135" s="75" t="s">
        <v>36</v>
      </c>
      <c r="D135" s="79" t="s">
        <v>254</v>
      </c>
      <c r="E135" s="130"/>
      <c r="F135" s="92" t="s">
        <v>425</v>
      </c>
      <c r="G135" s="92" t="s">
        <v>425</v>
      </c>
      <c r="H135" s="92"/>
      <c r="I135" s="92"/>
      <c r="J135" s="92"/>
      <c r="K135" s="92"/>
      <c r="L135" s="92"/>
      <c r="M135" s="92"/>
      <c r="N135" s="93">
        <v>130</v>
      </c>
      <c r="P135" s="6"/>
    </row>
    <row r="136" spans="1:16" ht="15" customHeight="1" x14ac:dyDescent="0.2">
      <c r="A136" s="97" t="b">
        <v>0</v>
      </c>
      <c r="B136" s="98" t="b">
        <v>0</v>
      </c>
      <c r="C136" s="75" t="s">
        <v>37</v>
      </c>
      <c r="D136" s="79" t="s">
        <v>710</v>
      </c>
      <c r="E136" s="130"/>
      <c r="F136" s="92" t="s">
        <v>425</v>
      </c>
      <c r="G136" s="92" t="s">
        <v>425</v>
      </c>
      <c r="H136" s="92"/>
      <c r="I136" s="92"/>
      <c r="J136" s="92"/>
      <c r="K136" s="92"/>
      <c r="L136" s="92"/>
      <c r="M136" s="92"/>
      <c r="N136" s="93">
        <v>131</v>
      </c>
      <c r="P136" s="6"/>
    </row>
    <row r="137" spans="1:16" ht="15" customHeight="1" x14ac:dyDescent="0.2">
      <c r="A137" s="97" t="b">
        <v>0</v>
      </c>
      <c r="B137" s="98" t="b">
        <v>0</v>
      </c>
      <c r="C137" s="75" t="s">
        <v>110</v>
      </c>
      <c r="D137" s="79" t="s">
        <v>718</v>
      </c>
      <c r="E137" s="130"/>
      <c r="F137" s="92" t="s">
        <v>425</v>
      </c>
      <c r="G137" s="92" t="s">
        <v>425</v>
      </c>
      <c r="H137" s="92"/>
      <c r="I137" s="92"/>
      <c r="J137" s="92"/>
      <c r="K137" s="92"/>
      <c r="L137" s="92"/>
      <c r="M137" s="92"/>
      <c r="N137" s="93">
        <v>132</v>
      </c>
      <c r="P137" s="6"/>
    </row>
    <row r="138" spans="1:16" ht="15" customHeight="1" x14ac:dyDescent="0.2">
      <c r="A138" s="97" t="b">
        <v>0</v>
      </c>
      <c r="B138" s="98" t="b">
        <v>0</v>
      </c>
      <c r="C138" s="75" t="s">
        <v>10</v>
      </c>
      <c r="D138" s="79" t="s">
        <v>719</v>
      </c>
      <c r="E138" s="130"/>
      <c r="F138" s="92" t="s">
        <v>425</v>
      </c>
      <c r="G138" s="92" t="s">
        <v>425</v>
      </c>
      <c r="H138" s="92" t="s">
        <v>425</v>
      </c>
      <c r="I138" s="92" t="s">
        <v>425</v>
      </c>
      <c r="J138" s="92"/>
      <c r="K138" s="92"/>
      <c r="L138" s="92"/>
      <c r="M138" s="92"/>
      <c r="N138" s="93">
        <v>133</v>
      </c>
      <c r="P138" s="6"/>
    </row>
    <row r="139" spans="1:16" ht="15" customHeight="1" x14ac:dyDescent="0.2">
      <c r="A139" s="97" t="b">
        <v>0</v>
      </c>
      <c r="B139" s="98" t="b">
        <v>0</v>
      </c>
      <c r="C139" s="75" t="s">
        <v>475</v>
      </c>
      <c r="D139" s="79" t="s">
        <v>711</v>
      </c>
      <c r="E139" s="130"/>
      <c r="F139" s="92" t="s">
        <v>425</v>
      </c>
      <c r="G139" s="92" t="s">
        <v>425</v>
      </c>
      <c r="H139" s="92" t="s">
        <v>425</v>
      </c>
      <c r="I139" s="92"/>
      <c r="J139" s="92"/>
      <c r="K139" s="92"/>
      <c r="L139" s="92"/>
      <c r="M139" s="92"/>
      <c r="N139" s="93">
        <v>134</v>
      </c>
      <c r="P139" s="6"/>
    </row>
    <row r="140" spans="1:16" ht="15" customHeight="1" x14ac:dyDescent="0.2">
      <c r="A140" s="97" t="b">
        <v>0</v>
      </c>
      <c r="B140" s="98" t="b">
        <v>0</v>
      </c>
      <c r="C140" s="75" t="s">
        <v>476</v>
      </c>
      <c r="D140" s="79" t="s">
        <v>540</v>
      </c>
      <c r="E140" s="130"/>
      <c r="F140" s="92" t="s">
        <v>425</v>
      </c>
      <c r="G140" s="92" t="s">
        <v>425</v>
      </c>
      <c r="H140" s="92"/>
      <c r="I140" s="92" t="s">
        <v>425</v>
      </c>
      <c r="J140" s="92"/>
      <c r="K140" s="92"/>
      <c r="L140" s="92"/>
      <c r="M140" s="92"/>
      <c r="N140" s="93">
        <v>135</v>
      </c>
      <c r="P140" s="6"/>
    </row>
    <row r="141" spans="1:16" ht="15" customHeight="1" x14ac:dyDescent="0.2">
      <c r="A141" s="97" t="b">
        <v>0</v>
      </c>
      <c r="B141" s="98" t="b">
        <v>0</v>
      </c>
      <c r="C141" s="75" t="s">
        <v>477</v>
      </c>
      <c r="D141" s="79" t="s">
        <v>542</v>
      </c>
      <c r="E141" s="130"/>
      <c r="F141" s="92" t="s">
        <v>425</v>
      </c>
      <c r="G141" s="92" t="s">
        <v>425</v>
      </c>
      <c r="H141" s="92"/>
      <c r="I141" s="92" t="s">
        <v>425</v>
      </c>
      <c r="J141" s="92"/>
      <c r="K141" s="92"/>
      <c r="L141" s="92"/>
      <c r="M141" s="92"/>
      <c r="N141" s="93">
        <v>136</v>
      </c>
      <c r="P141" s="6"/>
    </row>
    <row r="142" spans="1:16" ht="15" customHeight="1" x14ac:dyDescent="0.2">
      <c r="A142" s="97" t="b">
        <v>0</v>
      </c>
      <c r="B142" s="98" t="b">
        <v>0</v>
      </c>
      <c r="C142" s="75" t="s">
        <v>478</v>
      </c>
      <c r="D142" s="79" t="s">
        <v>541</v>
      </c>
      <c r="E142" s="130"/>
      <c r="F142" s="92" t="s">
        <v>425</v>
      </c>
      <c r="G142" s="92" t="s">
        <v>425</v>
      </c>
      <c r="H142" s="92"/>
      <c r="I142" s="92" t="s">
        <v>425</v>
      </c>
      <c r="J142" s="92"/>
      <c r="K142" s="92"/>
      <c r="L142" s="92"/>
      <c r="M142" s="92"/>
      <c r="N142" s="93">
        <v>137</v>
      </c>
      <c r="P142" s="6"/>
    </row>
    <row r="143" spans="1:16" ht="15" customHeight="1" x14ac:dyDescent="0.2">
      <c r="A143" s="97" t="b">
        <v>0</v>
      </c>
      <c r="B143" s="98" t="b">
        <v>0</v>
      </c>
      <c r="C143" s="75" t="s">
        <v>479</v>
      </c>
      <c r="D143" s="79" t="s">
        <v>543</v>
      </c>
      <c r="E143" s="130"/>
      <c r="F143" s="92" t="s">
        <v>425</v>
      </c>
      <c r="G143" s="92" t="s">
        <v>425</v>
      </c>
      <c r="H143" s="92" t="s">
        <v>425</v>
      </c>
      <c r="I143" s="92"/>
      <c r="J143" s="92"/>
      <c r="K143" s="92"/>
      <c r="L143" s="92"/>
      <c r="M143" s="92"/>
      <c r="N143" s="93">
        <v>138</v>
      </c>
      <c r="P143" s="6"/>
    </row>
    <row r="144" spans="1:16" ht="15" customHeight="1" x14ac:dyDescent="0.2">
      <c r="A144" s="97" t="b">
        <v>0</v>
      </c>
      <c r="B144" s="98" t="b">
        <v>0</v>
      </c>
      <c r="C144" s="75" t="s">
        <v>11</v>
      </c>
      <c r="D144" s="79" t="s">
        <v>311</v>
      </c>
      <c r="E144" s="130"/>
      <c r="F144" s="92"/>
      <c r="G144" s="92" t="s">
        <v>425</v>
      </c>
      <c r="H144" s="92" t="s">
        <v>425</v>
      </c>
      <c r="I144" s="92"/>
      <c r="J144" s="92"/>
      <c r="K144" s="92"/>
      <c r="L144" s="92"/>
      <c r="M144" s="92"/>
      <c r="N144" s="93">
        <v>139</v>
      </c>
      <c r="P144" s="6"/>
    </row>
    <row r="145" spans="1:16" ht="15" customHeight="1" x14ac:dyDescent="0.2">
      <c r="A145" s="97" t="b">
        <v>0</v>
      </c>
      <c r="B145" s="98" t="b">
        <v>0</v>
      </c>
      <c r="C145" s="75" t="s">
        <v>480</v>
      </c>
      <c r="D145" s="79" t="s">
        <v>717</v>
      </c>
      <c r="E145" s="130"/>
      <c r="F145" s="92" t="s">
        <v>425</v>
      </c>
      <c r="G145" s="92" t="s">
        <v>425</v>
      </c>
      <c r="H145" s="92" t="s">
        <v>425</v>
      </c>
      <c r="I145" s="92" t="s">
        <v>425</v>
      </c>
      <c r="J145" s="92"/>
      <c r="K145" s="92"/>
      <c r="L145" s="92"/>
      <c r="M145" s="92"/>
      <c r="N145" s="93">
        <v>140</v>
      </c>
      <c r="P145" s="6"/>
    </row>
    <row r="146" spans="1:16" ht="15" customHeight="1" x14ac:dyDescent="0.2">
      <c r="A146" s="97" t="b">
        <v>0</v>
      </c>
      <c r="B146" s="98" t="b">
        <v>0</v>
      </c>
      <c r="C146" s="75" t="s">
        <v>481</v>
      </c>
      <c r="D146" s="79" t="s">
        <v>559</v>
      </c>
      <c r="E146" s="130"/>
      <c r="F146" s="92" t="s">
        <v>425</v>
      </c>
      <c r="G146" s="92" t="s">
        <v>425</v>
      </c>
      <c r="H146" s="92" t="s">
        <v>425</v>
      </c>
      <c r="I146" s="92" t="s">
        <v>425</v>
      </c>
      <c r="J146" s="92"/>
      <c r="K146" s="92"/>
      <c r="L146" s="92"/>
      <c r="M146" s="92"/>
      <c r="N146" s="93">
        <v>141</v>
      </c>
      <c r="P146" s="6"/>
    </row>
    <row r="147" spans="1:16" ht="15" customHeight="1" x14ac:dyDescent="0.2">
      <c r="A147" s="97" t="b">
        <v>0</v>
      </c>
      <c r="B147" s="98" t="b">
        <v>0</v>
      </c>
      <c r="C147" s="75" t="s">
        <v>544</v>
      </c>
      <c r="D147" s="79" t="s">
        <v>721</v>
      </c>
      <c r="E147" s="130"/>
      <c r="F147" s="92" t="s">
        <v>425</v>
      </c>
      <c r="G147" s="92" t="s">
        <v>425</v>
      </c>
      <c r="H147" s="92" t="s">
        <v>425</v>
      </c>
      <c r="I147" s="92" t="s">
        <v>425</v>
      </c>
      <c r="J147" s="92"/>
      <c r="K147" s="92"/>
      <c r="L147" s="92"/>
      <c r="M147" s="92"/>
      <c r="N147" s="93">
        <v>142</v>
      </c>
      <c r="P147" s="6"/>
    </row>
    <row r="148" spans="1:16" ht="15" customHeight="1" x14ac:dyDescent="0.2">
      <c r="A148" s="97" t="b">
        <v>0</v>
      </c>
      <c r="B148" s="98" t="b">
        <v>0</v>
      </c>
      <c r="C148" s="75" t="s">
        <v>257</v>
      </c>
      <c r="D148" s="79" t="s">
        <v>781</v>
      </c>
      <c r="E148" s="130"/>
      <c r="F148" s="92" t="s">
        <v>425</v>
      </c>
      <c r="G148" s="92" t="s">
        <v>425</v>
      </c>
      <c r="H148" s="92" t="s">
        <v>425</v>
      </c>
      <c r="I148" s="92"/>
      <c r="J148" s="92"/>
      <c r="K148" s="92"/>
      <c r="L148" s="92"/>
      <c r="M148" s="92"/>
      <c r="N148" s="93">
        <v>143</v>
      </c>
      <c r="P148" s="6"/>
    </row>
    <row r="149" spans="1:16" ht="15" customHeight="1" x14ac:dyDescent="0.2">
      <c r="A149" s="97" t="b">
        <v>0</v>
      </c>
      <c r="B149" s="98" t="b">
        <v>0</v>
      </c>
      <c r="C149" s="75" t="s">
        <v>398</v>
      </c>
      <c r="D149" s="79" t="s">
        <v>259</v>
      </c>
      <c r="E149" s="130"/>
      <c r="F149" s="92" t="s">
        <v>425</v>
      </c>
      <c r="G149" s="92" t="s">
        <v>425</v>
      </c>
      <c r="H149" s="92" t="s">
        <v>425</v>
      </c>
      <c r="I149" s="92" t="s">
        <v>425</v>
      </c>
      <c r="J149" s="92"/>
      <c r="K149" s="92"/>
      <c r="L149" s="92"/>
      <c r="M149" s="92"/>
      <c r="N149" s="93">
        <v>144</v>
      </c>
      <c r="P149" s="6"/>
    </row>
    <row r="150" spans="1:16" ht="15" customHeight="1" x14ac:dyDescent="0.2">
      <c r="A150" s="97" t="b">
        <v>0</v>
      </c>
      <c r="B150" s="98" t="b">
        <v>0</v>
      </c>
      <c r="C150" s="75" t="s">
        <v>399</v>
      </c>
      <c r="D150" s="79" t="s">
        <v>256</v>
      </c>
      <c r="E150" s="130"/>
      <c r="F150" s="92" t="s">
        <v>425</v>
      </c>
      <c r="G150" s="92" t="s">
        <v>425</v>
      </c>
      <c r="H150" s="92" t="s">
        <v>425</v>
      </c>
      <c r="I150" s="92" t="s">
        <v>425</v>
      </c>
      <c r="J150" s="92"/>
      <c r="K150" s="92"/>
      <c r="L150" s="92"/>
      <c r="M150" s="92"/>
      <c r="N150" s="93">
        <v>145</v>
      </c>
      <c r="P150" s="6"/>
    </row>
    <row r="151" spans="1:16" ht="15" customHeight="1" x14ac:dyDescent="0.2">
      <c r="A151" s="97" t="b">
        <v>0</v>
      </c>
      <c r="B151" s="98" t="b">
        <v>0</v>
      </c>
      <c r="C151" s="75" t="s">
        <v>400</v>
      </c>
      <c r="D151" s="79" t="s">
        <v>402</v>
      </c>
      <c r="E151" s="130"/>
      <c r="F151" s="92"/>
      <c r="G151" s="92"/>
      <c r="H151" s="92"/>
      <c r="I151" s="92"/>
      <c r="J151" s="92" t="s">
        <v>425</v>
      </c>
      <c r="K151" s="92"/>
      <c r="L151" s="92"/>
      <c r="M151" s="92"/>
      <c r="N151" s="93">
        <v>146</v>
      </c>
      <c r="P151" s="6"/>
    </row>
    <row r="152" spans="1:16" ht="15" customHeight="1" x14ac:dyDescent="0.2">
      <c r="A152" s="97" t="b">
        <v>0</v>
      </c>
      <c r="B152" s="98" t="b">
        <v>0</v>
      </c>
      <c r="C152" s="75" t="s">
        <v>401</v>
      </c>
      <c r="D152" s="79" t="s">
        <v>403</v>
      </c>
      <c r="E152" s="130"/>
      <c r="F152" s="92"/>
      <c r="G152" s="92"/>
      <c r="H152" s="92"/>
      <c r="I152" s="92"/>
      <c r="J152" s="92" t="s">
        <v>425</v>
      </c>
      <c r="K152" s="92"/>
      <c r="L152" s="92"/>
      <c r="M152" s="92"/>
      <c r="N152" s="93">
        <v>147</v>
      </c>
      <c r="P152" s="6"/>
    </row>
    <row r="153" spans="1:16" ht="15" customHeight="1" x14ac:dyDescent="0.2">
      <c r="A153" s="97" t="b">
        <v>0</v>
      </c>
      <c r="B153" s="98" t="b">
        <v>0</v>
      </c>
      <c r="C153" s="75" t="s">
        <v>6</v>
      </c>
      <c r="D153" s="79" t="s">
        <v>306</v>
      </c>
      <c r="E153" s="130"/>
      <c r="F153" s="92"/>
      <c r="G153" s="92"/>
      <c r="H153" s="92"/>
      <c r="I153" s="92"/>
      <c r="J153" s="92"/>
      <c r="K153" s="92"/>
      <c r="L153" s="92" t="s">
        <v>425</v>
      </c>
      <c r="M153" s="92"/>
      <c r="N153" s="93">
        <v>148</v>
      </c>
      <c r="P153" s="6"/>
    </row>
    <row r="154" spans="1:16" ht="15" customHeight="1" x14ac:dyDescent="0.2">
      <c r="A154" s="97" t="b">
        <v>0</v>
      </c>
      <c r="B154" s="98" t="b">
        <v>0</v>
      </c>
      <c r="C154" s="75" t="s">
        <v>7</v>
      </c>
      <c r="D154" s="79" t="s">
        <v>291</v>
      </c>
      <c r="E154" s="130"/>
      <c r="F154" s="92"/>
      <c r="G154" s="92"/>
      <c r="H154" s="92"/>
      <c r="I154" s="92"/>
      <c r="J154" s="92"/>
      <c r="K154" s="92"/>
      <c r="L154" s="92" t="s">
        <v>425</v>
      </c>
      <c r="M154" s="92"/>
      <c r="N154" s="93">
        <v>149</v>
      </c>
      <c r="P154" s="6"/>
    </row>
    <row r="155" spans="1:16" ht="15" customHeight="1" x14ac:dyDescent="0.2">
      <c r="A155" s="97" t="b">
        <v>0</v>
      </c>
      <c r="B155" s="98" t="b">
        <v>0</v>
      </c>
      <c r="C155" s="75" t="s">
        <v>404</v>
      </c>
      <c r="D155" s="79" t="s">
        <v>720</v>
      </c>
      <c r="E155" s="130"/>
      <c r="F155" s="92" t="s">
        <v>425</v>
      </c>
      <c r="G155" s="92" t="s">
        <v>425</v>
      </c>
      <c r="H155" s="92" t="s">
        <v>425</v>
      </c>
      <c r="I155" s="92" t="s">
        <v>425</v>
      </c>
      <c r="J155" s="92" t="s">
        <v>425</v>
      </c>
      <c r="K155" s="92"/>
      <c r="L155" s="92"/>
      <c r="M155" s="92"/>
      <c r="N155" s="93">
        <v>150</v>
      </c>
      <c r="P155" s="6"/>
    </row>
    <row r="156" spans="1:16" ht="15" customHeight="1" x14ac:dyDescent="0.2">
      <c r="A156" s="97" t="b">
        <v>0</v>
      </c>
      <c r="B156" s="98" t="b">
        <v>0</v>
      </c>
      <c r="C156" s="75" t="s">
        <v>12</v>
      </c>
      <c r="D156" s="79" t="s">
        <v>714</v>
      </c>
      <c r="E156" s="130"/>
      <c r="F156" s="92" t="s">
        <v>425</v>
      </c>
      <c r="G156" s="92" t="s">
        <v>425</v>
      </c>
      <c r="H156" s="92" t="s">
        <v>425</v>
      </c>
      <c r="I156" s="92" t="s">
        <v>425</v>
      </c>
      <c r="J156" s="92" t="s">
        <v>425</v>
      </c>
      <c r="K156" s="92"/>
      <c r="L156" s="92"/>
      <c r="M156" s="92"/>
      <c r="N156" s="93">
        <v>151</v>
      </c>
      <c r="P156" s="6"/>
    </row>
    <row r="157" spans="1:16" ht="15" customHeight="1" x14ac:dyDescent="0.2">
      <c r="A157" s="97" t="b">
        <v>0</v>
      </c>
      <c r="B157" s="98" t="b">
        <v>0</v>
      </c>
      <c r="C157" s="75" t="s">
        <v>13</v>
      </c>
      <c r="D157" s="79" t="s">
        <v>713</v>
      </c>
      <c r="E157" s="130"/>
      <c r="F157" s="92" t="s">
        <v>425</v>
      </c>
      <c r="G157" s="92" t="s">
        <v>425</v>
      </c>
      <c r="H157" s="92" t="s">
        <v>425</v>
      </c>
      <c r="I157" s="92" t="s">
        <v>425</v>
      </c>
      <c r="J157" s="92" t="s">
        <v>425</v>
      </c>
      <c r="K157" s="92"/>
      <c r="L157" s="92"/>
      <c r="M157" s="92"/>
      <c r="N157" s="93">
        <v>152</v>
      </c>
      <c r="P157" s="6"/>
    </row>
    <row r="158" spans="1:16" ht="15" customHeight="1" x14ac:dyDescent="0.2">
      <c r="A158" s="97" t="b">
        <v>0</v>
      </c>
      <c r="B158" s="98" t="b">
        <v>0</v>
      </c>
      <c r="C158" s="75" t="s">
        <v>258</v>
      </c>
      <c r="D158" s="79" t="s">
        <v>712</v>
      </c>
      <c r="E158" s="130"/>
      <c r="F158" s="92"/>
      <c r="G158" s="92"/>
      <c r="H158" s="92"/>
      <c r="I158" s="92"/>
      <c r="J158" s="92" t="s">
        <v>425</v>
      </c>
      <c r="K158" s="92"/>
      <c r="L158" s="92"/>
      <c r="M158" s="92"/>
      <c r="N158" s="93">
        <v>153</v>
      </c>
      <c r="P158" s="6"/>
    </row>
    <row r="159" spans="1:16" ht="15" customHeight="1" x14ac:dyDescent="0.2">
      <c r="A159" s="97" t="b">
        <v>0</v>
      </c>
      <c r="B159" s="98" t="b">
        <v>0</v>
      </c>
      <c r="C159" s="75" t="s">
        <v>405</v>
      </c>
      <c r="D159" s="79" t="s">
        <v>261</v>
      </c>
      <c r="E159" s="130"/>
      <c r="F159" s="92"/>
      <c r="G159" s="92"/>
      <c r="H159" s="92"/>
      <c r="I159" s="92"/>
      <c r="J159" s="92" t="s">
        <v>425</v>
      </c>
      <c r="K159" s="92"/>
      <c r="L159" s="92"/>
      <c r="M159" s="92"/>
      <c r="N159" s="93">
        <v>154</v>
      </c>
      <c r="P159" s="6"/>
    </row>
    <row r="160" spans="1:16" ht="15" customHeight="1" x14ac:dyDescent="0.2">
      <c r="A160" s="97" t="b">
        <v>0</v>
      </c>
      <c r="B160" s="98" t="b">
        <v>0</v>
      </c>
      <c r="C160" s="75" t="s">
        <v>406</v>
      </c>
      <c r="D160" s="79" t="s">
        <v>307</v>
      </c>
      <c r="E160" s="130"/>
      <c r="F160" s="92"/>
      <c r="G160" s="92"/>
      <c r="H160" s="92"/>
      <c r="I160" s="92"/>
      <c r="J160" s="92" t="s">
        <v>425</v>
      </c>
      <c r="K160" s="92"/>
      <c r="L160" s="92"/>
      <c r="M160" s="92"/>
      <c r="N160" s="93">
        <v>155</v>
      </c>
      <c r="P160" s="6"/>
    </row>
    <row r="161" spans="1:16" ht="15" customHeight="1" x14ac:dyDescent="0.2">
      <c r="A161" s="97" t="b">
        <v>0</v>
      </c>
      <c r="B161" s="98" t="b">
        <v>0</v>
      </c>
      <c r="C161" s="75" t="s">
        <v>53</v>
      </c>
      <c r="D161" s="79" t="s">
        <v>608</v>
      </c>
      <c r="E161" s="130"/>
      <c r="F161" s="92"/>
      <c r="G161" s="92"/>
      <c r="H161" s="92"/>
      <c r="I161" s="92"/>
      <c r="J161" s="92" t="s">
        <v>425</v>
      </c>
      <c r="K161" s="92"/>
      <c r="L161" s="92"/>
      <c r="M161" s="92"/>
      <c r="N161" s="93">
        <v>156</v>
      </c>
      <c r="P161" s="6"/>
    </row>
    <row r="162" spans="1:16" ht="15" customHeight="1" x14ac:dyDescent="0.2">
      <c r="A162" s="97" t="b">
        <v>0</v>
      </c>
      <c r="B162" s="98" t="b">
        <v>0</v>
      </c>
      <c r="C162" s="75" t="s">
        <v>407</v>
      </c>
      <c r="D162" s="79" t="s">
        <v>607</v>
      </c>
      <c r="E162" s="130"/>
      <c r="F162" s="92"/>
      <c r="G162" s="92"/>
      <c r="H162" s="92"/>
      <c r="I162" s="92"/>
      <c r="J162" s="92" t="s">
        <v>425</v>
      </c>
      <c r="K162" s="92"/>
      <c r="L162" s="92"/>
      <c r="M162" s="92"/>
      <c r="N162" s="93">
        <v>157</v>
      </c>
      <c r="P162" s="6"/>
    </row>
    <row r="163" spans="1:16" ht="15" customHeight="1" x14ac:dyDescent="0.2">
      <c r="A163" s="97" t="b">
        <v>0</v>
      </c>
      <c r="B163" s="98" t="b">
        <v>0</v>
      </c>
      <c r="C163" s="75" t="s">
        <v>637</v>
      </c>
      <c r="D163" s="79" t="s">
        <v>638</v>
      </c>
      <c r="E163" s="130"/>
      <c r="F163" s="92" t="s">
        <v>425</v>
      </c>
      <c r="G163" s="92" t="s">
        <v>425</v>
      </c>
      <c r="H163" s="92" t="s">
        <v>425</v>
      </c>
      <c r="I163" s="92" t="s">
        <v>425</v>
      </c>
      <c r="J163" s="92"/>
      <c r="K163" s="92"/>
      <c r="L163" s="92"/>
      <c r="M163" s="92"/>
      <c r="N163" s="93">
        <v>158</v>
      </c>
      <c r="P163" s="6"/>
    </row>
    <row r="164" spans="1:16" ht="15" customHeight="1" x14ac:dyDescent="0.2">
      <c r="A164" s="97" t="b">
        <v>0</v>
      </c>
      <c r="B164" s="98" t="b">
        <v>0</v>
      </c>
      <c r="C164" s="75" t="s">
        <v>52</v>
      </c>
      <c r="D164" s="79" t="s">
        <v>260</v>
      </c>
      <c r="E164" s="130"/>
      <c r="F164" s="92" t="s">
        <v>425</v>
      </c>
      <c r="G164" s="92" t="s">
        <v>425</v>
      </c>
      <c r="H164" s="92" t="s">
        <v>425</v>
      </c>
      <c r="I164" s="92" t="s">
        <v>425</v>
      </c>
      <c r="J164" s="92" t="s">
        <v>425</v>
      </c>
      <c r="K164" s="92" t="s">
        <v>425</v>
      </c>
      <c r="L164" s="93" t="s">
        <v>779</v>
      </c>
      <c r="M164" s="92"/>
      <c r="N164" s="93">
        <v>159</v>
      </c>
      <c r="P164" s="6"/>
    </row>
    <row r="165" spans="1:16" ht="15" customHeight="1" x14ac:dyDescent="0.2">
      <c r="A165" s="97" t="b">
        <v>0</v>
      </c>
      <c r="B165" s="98" t="b">
        <v>0</v>
      </c>
      <c r="C165" s="75" t="s">
        <v>454</v>
      </c>
      <c r="D165" s="79" t="s">
        <v>764</v>
      </c>
      <c r="E165" s="130"/>
      <c r="F165" s="92"/>
      <c r="G165" s="92"/>
      <c r="H165" s="92"/>
      <c r="I165" s="92"/>
      <c r="J165" s="92" t="s">
        <v>425</v>
      </c>
      <c r="K165" s="92"/>
      <c r="L165" s="92"/>
      <c r="M165" s="92"/>
      <c r="N165" s="93">
        <v>160</v>
      </c>
      <c r="P165" s="6"/>
    </row>
    <row r="166" spans="1:16" ht="15" customHeight="1" x14ac:dyDescent="0.2">
      <c r="A166" s="97" t="b">
        <v>0</v>
      </c>
      <c r="B166" s="98" t="b">
        <v>0</v>
      </c>
      <c r="C166" s="75" t="s">
        <v>408</v>
      </c>
      <c r="D166" s="79" t="s">
        <v>639</v>
      </c>
      <c r="E166" s="130"/>
      <c r="F166" s="92" t="s">
        <v>425</v>
      </c>
      <c r="G166" s="92" t="s">
        <v>425</v>
      </c>
      <c r="H166" s="92" t="s">
        <v>425</v>
      </c>
      <c r="I166" s="92" t="s">
        <v>425</v>
      </c>
      <c r="J166" s="92"/>
      <c r="K166" s="92"/>
      <c r="L166" s="92"/>
      <c r="M166" s="92"/>
      <c r="N166" s="93">
        <v>161</v>
      </c>
      <c r="P166" s="6"/>
    </row>
    <row r="167" spans="1:16" ht="15" customHeight="1" x14ac:dyDescent="0.2">
      <c r="A167" s="97" t="b">
        <v>0</v>
      </c>
      <c r="B167" s="98" t="b">
        <v>0</v>
      </c>
      <c r="C167" s="75" t="s">
        <v>640</v>
      </c>
      <c r="D167" s="79" t="s">
        <v>641</v>
      </c>
      <c r="E167" s="130"/>
      <c r="F167" s="92"/>
      <c r="G167" s="92"/>
      <c r="H167" s="92"/>
      <c r="I167" s="92"/>
      <c r="J167" s="92" t="s">
        <v>425</v>
      </c>
      <c r="K167" s="92"/>
      <c r="L167" s="92"/>
      <c r="M167" s="92"/>
      <c r="N167" s="93">
        <v>162</v>
      </c>
      <c r="P167" s="6"/>
    </row>
    <row r="168" spans="1:16" ht="15" customHeight="1" x14ac:dyDescent="0.2">
      <c r="A168" s="97" t="b">
        <v>0</v>
      </c>
      <c r="B168" s="98" t="b">
        <v>0</v>
      </c>
      <c r="C168" s="75" t="s">
        <v>59</v>
      </c>
      <c r="D168" s="79" t="s">
        <v>290</v>
      </c>
      <c r="E168" s="130"/>
      <c r="F168" s="92"/>
      <c r="G168" s="92"/>
      <c r="H168" s="92"/>
      <c r="I168" s="92" t="s">
        <v>425</v>
      </c>
      <c r="J168" s="92"/>
      <c r="K168" s="92"/>
      <c r="L168" s="92"/>
      <c r="M168" s="92"/>
      <c r="N168" s="93">
        <v>163</v>
      </c>
      <c r="P168" s="6"/>
    </row>
    <row r="169" spans="1:16" ht="15" customHeight="1" x14ac:dyDescent="0.2">
      <c r="A169" s="97" t="b">
        <v>0</v>
      </c>
      <c r="B169" s="98" t="b">
        <v>0</v>
      </c>
      <c r="C169" s="75" t="s">
        <v>60</v>
      </c>
      <c r="D169" s="79" t="s">
        <v>289</v>
      </c>
      <c r="E169" s="130"/>
      <c r="F169" s="92"/>
      <c r="G169" s="92"/>
      <c r="H169" s="92"/>
      <c r="I169" s="92" t="s">
        <v>425</v>
      </c>
      <c r="J169" s="92"/>
      <c r="K169" s="92"/>
      <c r="L169" s="92"/>
      <c r="M169" s="92"/>
      <c r="N169" s="93">
        <v>164</v>
      </c>
      <c r="P169" s="6"/>
    </row>
    <row r="170" spans="1:16" ht="15" customHeight="1" x14ac:dyDescent="0.2">
      <c r="A170" s="97" t="b">
        <v>0</v>
      </c>
      <c r="B170" s="98" t="b">
        <v>0</v>
      </c>
      <c r="C170" s="75" t="s">
        <v>273</v>
      </c>
      <c r="D170" s="79" t="s">
        <v>275</v>
      </c>
      <c r="E170" s="130"/>
      <c r="F170" s="92"/>
      <c r="G170" s="92"/>
      <c r="H170" s="92"/>
      <c r="I170" s="92" t="s">
        <v>425</v>
      </c>
      <c r="J170" s="92"/>
      <c r="K170" s="92"/>
      <c r="L170" s="92"/>
      <c r="M170" s="92"/>
      <c r="N170" s="93">
        <v>165</v>
      </c>
      <c r="P170" s="6"/>
    </row>
    <row r="171" spans="1:16" ht="15" customHeight="1" x14ac:dyDescent="0.2">
      <c r="A171" s="97" t="b">
        <v>0</v>
      </c>
      <c r="B171" s="98" t="b">
        <v>0</v>
      </c>
      <c r="C171" s="75" t="s">
        <v>61</v>
      </c>
      <c r="D171" s="79" t="s">
        <v>276</v>
      </c>
      <c r="E171" s="130"/>
      <c r="F171" s="92"/>
      <c r="G171" s="92"/>
      <c r="H171" s="92"/>
      <c r="I171" s="92" t="s">
        <v>425</v>
      </c>
      <c r="J171" s="92"/>
      <c r="K171" s="92"/>
      <c r="L171" s="92"/>
      <c r="M171" s="92"/>
      <c r="N171" s="93">
        <v>166</v>
      </c>
      <c r="P171" s="6"/>
    </row>
    <row r="172" spans="1:16" ht="15" customHeight="1" x14ac:dyDescent="0.2">
      <c r="A172" s="97" t="b">
        <v>0</v>
      </c>
      <c r="B172" s="98" t="b">
        <v>0</v>
      </c>
      <c r="C172" s="75" t="s">
        <v>62</v>
      </c>
      <c r="D172" s="79" t="s">
        <v>308</v>
      </c>
      <c r="E172" s="130"/>
      <c r="F172" s="92"/>
      <c r="G172" s="92"/>
      <c r="H172" s="92"/>
      <c r="I172" s="92" t="s">
        <v>425</v>
      </c>
      <c r="J172" s="92"/>
      <c r="K172" s="92"/>
      <c r="L172" s="92"/>
      <c r="M172" s="92"/>
      <c r="N172" s="93">
        <v>167</v>
      </c>
      <c r="P172" s="6"/>
    </row>
    <row r="173" spans="1:16" ht="15" customHeight="1" x14ac:dyDescent="0.2">
      <c r="A173" s="97" t="b">
        <v>0</v>
      </c>
      <c r="B173" s="98" t="b">
        <v>0</v>
      </c>
      <c r="C173" s="75" t="s">
        <v>278</v>
      </c>
      <c r="D173" s="79" t="s">
        <v>309</v>
      </c>
      <c r="E173" s="130"/>
      <c r="F173" s="92"/>
      <c r="G173" s="92"/>
      <c r="H173" s="92"/>
      <c r="I173" s="92" t="s">
        <v>425</v>
      </c>
      <c r="J173" s="92"/>
      <c r="K173" s="92"/>
      <c r="L173" s="92"/>
      <c r="M173" s="92"/>
      <c r="N173" s="93">
        <v>168</v>
      </c>
      <c r="P173" s="6"/>
    </row>
    <row r="174" spans="1:16" ht="15" customHeight="1" x14ac:dyDescent="0.2">
      <c r="A174" s="97" t="b">
        <v>0</v>
      </c>
      <c r="B174" s="98" t="b">
        <v>0</v>
      </c>
      <c r="C174" s="75" t="s">
        <v>63</v>
      </c>
      <c r="D174" s="79" t="s">
        <v>271</v>
      </c>
      <c r="E174" s="130"/>
      <c r="F174" s="92"/>
      <c r="G174" s="92"/>
      <c r="H174" s="92"/>
      <c r="I174" s="92" t="s">
        <v>425</v>
      </c>
      <c r="J174" s="92"/>
      <c r="K174" s="92"/>
      <c r="L174" s="92"/>
      <c r="M174" s="92"/>
      <c r="N174" s="93">
        <v>169</v>
      </c>
      <c r="P174" s="6"/>
    </row>
    <row r="175" spans="1:16" ht="15" customHeight="1" x14ac:dyDescent="0.2">
      <c r="A175" s="97" t="b">
        <v>0</v>
      </c>
      <c r="B175" s="98" t="b">
        <v>0</v>
      </c>
      <c r="C175" s="75" t="s">
        <v>272</v>
      </c>
      <c r="D175" s="79" t="s">
        <v>274</v>
      </c>
      <c r="E175" s="130"/>
      <c r="F175" s="92"/>
      <c r="G175" s="92"/>
      <c r="H175" s="92"/>
      <c r="I175" s="92" t="s">
        <v>425</v>
      </c>
      <c r="J175" s="92"/>
      <c r="K175" s="92"/>
      <c r="L175" s="92"/>
      <c r="M175" s="92"/>
      <c r="N175" s="93">
        <v>170</v>
      </c>
      <c r="P175" s="6"/>
    </row>
    <row r="176" spans="1:16" ht="15" customHeight="1" x14ac:dyDescent="0.2">
      <c r="A176" s="97" t="b">
        <v>0</v>
      </c>
      <c r="B176" s="98" t="b">
        <v>0</v>
      </c>
      <c r="C176" s="75" t="s">
        <v>64</v>
      </c>
      <c r="D176" s="79" t="s">
        <v>277</v>
      </c>
      <c r="E176" s="130"/>
      <c r="F176" s="92"/>
      <c r="G176" s="92"/>
      <c r="H176" s="92"/>
      <c r="I176" s="92" t="s">
        <v>425</v>
      </c>
      <c r="J176" s="92"/>
      <c r="K176" s="92"/>
      <c r="L176" s="92"/>
      <c r="M176" s="92"/>
      <c r="N176" s="93">
        <v>171</v>
      </c>
      <c r="P176" s="6"/>
    </row>
    <row r="177" spans="1:16" ht="15" customHeight="1" x14ac:dyDescent="0.2">
      <c r="A177" s="97" t="b">
        <v>0</v>
      </c>
      <c r="B177" s="98" t="b">
        <v>0</v>
      </c>
      <c r="C177" s="75" t="s">
        <v>65</v>
      </c>
      <c r="D177" s="79" t="s">
        <v>280</v>
      </c>
      <c r="E177" s="130"/>
      <c r="F177" s="92"/>
      <c r="G177" s="92"/>
      <c r="H177" s="92"/>
      <c r="I177" s="92" t="s">
        <v>425</v>
      </c>
      <c r="J177" s="92"/>
      <c r="K177" s="92"/>
      <c r="L177" s="92"/>
      <c r="M177" s="92"/>
      <c r="N177" s="93">
        <v>172</v>
      </c>
      <c r="P177" s="6"/>
    </row>
    <row r="178" spans="1:16" ht="15" customHeight="1" x14ac:dyDescent="0.2">
      <c r="A178" s="97" t="b">
        <v>0</v>
      </c>
      <c r="B178" s="98" t="b">
        <v>0</v>
      </c>
      <c r="C178" s="75" t="s">
        <v>66</v>
      </c>
      <c r="D178" s="79" t="s">
        <v>613</v>
      </c>
      <c r="E178" s="130"/>
      <c r="F178" s="92"/>
      <c r="G178" s="92"/>
      <c r="H178" s="92"/>
      <c r="I178" s="92" t="s">
        <v>425</v>
      </c>
      <c r="J178" s="92"/>
      <c r="K178" s="92"/>
      <c r="L178" s="92"/>
      <c r="M178" s="92"/>
      <c r="N178" s="93">
        <v>173</v>
      </c>
      <c r="P178" s="6"/>
    </row>
    <row r="179" spans="1:16" ht="15" customHeight="1" x14ac:dyDescent="0.2">
      <c r="A179" s="97" t="b">
        <v>0</v>
      </c>
      <c r="B179" s="98" t="b">
        <v>0</v>
      </c>
      <c r="C179" s="75" t="s">
        <v>67</v>
      </c>
      <c r="D179" s="79" t="s">
        <v>279</v>
      </c>
      <c r="E179" s="130"/>
      <c r="F179" s="92"/>
      <c r="G179" s="92"/>
      <c r="H179" s="92"/>
      <c r="I179" s="92" t="s">
        <v>425</v>
      </c>
      <c r="J179" s="92"/>
      <c r="K179" s="92"/>
      <c r="L179" s="92"/>
      <c r="M179" s="92"/>
      <c r="N179" s="93">
        <v>174</v>
      </c>
      <c r="P179" s="6"/>
    </row>
    <row r="180" spans="1:16" ht="15" customHeight="1" x14ac:dyDescent="0.2">
      <c r="A180" s="97" t="b">
        <v>0</v>
      </c>
      <c r="B180" s="98" t="b">
        <v>0</v>
      </c>
      <c r="C180" s="75" t="s">
        <v>68</v>
      </c>
      <c r="D180" s="79" t="s">
        <v>281</v>
      </c>
      <c r="E180" s="130"/>
      <c r="F180" s="92"/>
      <c r="G180" s="92"/>
      <c r="H180" s="92"/>
      <c r="I180" s="92" t="s">
        <v>425</v>
      </c>
      <c r="J180" s="92"/>
      <c r="K180" s="92"/>
      <c r="L180" s="92"/>
      <c r="M180" s="92"/>
      <c r="N180" s="93">
        <v>175</v>
      </c>
      <c r="P180" s="6"/>
    </row>
    <row r="181" spans="1:16" ht="15" customHeight="1" x14ac:dyDescent="0.2">
      <c r="A181" s="97" t="b">
        <v>0</v>
      </c>
      <c r="B181" s="98" t="b">
        <v>0</v>
      </c>
      <c r="C181" s="75" t="s">
        <v>69</v>
      </c>
      <c r="D181" s="79" t="s">
        <v>312</v>
      </c>
      <c r="E181" s="130"/>
      <c r="F181" s="92"/>
      <c r="G181" s="92"/>
      <c r="H181" s="92"/>
      <c r="I181" s="92" t="s">
        <v>425</v>
      </c>
      <c r="J181" s="92"/>
      <c r="K181" s="92"/>
      <c r="L181" s="92"/>
      <c r="M181" s="92"/>
      <c r="N181" s="93">
        <v>176</v>
      </c>
      <c r="P181" s="6"/>
    </row>
    <row r="182" spans="1:16" ht="15" customHeight="1" x14ac:dyDescent="0.2">
      <c r="A182" s="97" t="b">
        <v>0</v>
      </c>
      <c r="B182" s="98" t="b">
        <v>0</v>
      </c>
      <c r="C182" s="75" t="s">
        <v>103</v>
      </c>
      <c r="D182" s="79" t="s">
        <v>251</v>
      </c>
      <c r="E182" s="130"/>
      <c r="F182" s="92"/>
      <c r="G182" s="92"/>
      <c r="H182" s="92"/>
      <c r="I182" s="92" t="s">
        <v>425</v>
      </c>
      <c r="J182" s="92"/>
      <c r="K182" s="92"/>
      <c r="L182" s="92"/>
      <c r="M182" s="92"/>
      <c r="N182" s="93">
        <v>177</v>
      </c>
      <c r="P182" s="6"/>
    </row>
    <row r="183" spans="1:16" ht="15" customHeight="1" x14ac:dyDescent="0.2">
      <c r="A183" s="97" t="b">
        <v>0</v>
      </c>
      <c r="B183" s="98" t="b">
        <v>0</v>
      </c>
      <c r="C183" s="75" t="s">
        <v>70</v>
      </c>
      <c r="D183" s="79" t="s">
        <v>414</v>
      </c>
      <c r="E183" s="130"/>
      <c r="F183" s="92"/>
      <c r="G183" s="92"/>
      <c r="H183" s="92"/>
      <c r="I183" s="92" t="s">
        <v>425</v>
      </c>
      <c r="J183" s="92"/>
      <c r="K183" s="92"/>
      <c r="L183" s="92"/>
      <c r="M183" s="92"/>
      <c r="N183" s="93">
        <v>178</v>
      </c>
      <c r="P183" s="6"/>
    </row>
    <row r="184" spans="1:16" ht="15" customHeight="1" x14ac:dyDescent="0.2">
      <c r="A184" s="97" t="b">
        <v>0</v>
      </c>
      <c r="B184" s="98" t="b">
        <v>0</v>
      </c>
      <c r="C184" s="75" t="s">
        <v>410</v>
      </c>
      <c r="D184" s="79" t="s">
        <v>314</v>
      </c>
      <c r="E184" s="130"/>
      <c r="F184" s="92"/>
      <c r="G184" s="92"/>
      <c r="H184" s="92"/>
      <c r="I184" s="92" t="s">
        <v>425</v>
      </c>
      <c r="J184" s="92"/>
      <c r="K184" s="92"/>
      <c r="L184" s="92"/>
      <c r="M184" s="92"/>
      <c r="N184" s="93">
        <v>179</v>
      </c>
      <c r="P184" s="6"/>
    </row>
    <row r="185" spans="1:16" ht="15" customHeight="1" x14ac:dyDescent="0.2">
      <c r="A185" s="97" t="b">
        <v>0</v>
      </c>
      <c r="B185" s="98" t="b">
        <v>0</v>
      </c>
      <c r="C185" s="75" t="s">
        <v>411</v>
      </c>
      <c r="D185" s="79" t="s">
        <v>315</v>
      </c>
      <c r="E185" s="130"/>
      <c r="F185" s="92"/>
      <c r="G185" s="92"/>
      <c r="H185" s="92"/>
      <c r="I185" s="92" t="s">
        <v>425</v>
      </c>
      <c r="J185" s="92"/>
      <c r="K185" s="92"/>
      <c r="L185" s="92"/>
      <c r="M185" s="92"/>
      <c r="N185" s="93">
        <v>180</v>
      </c>
      <c r="P185" s="6"/>
    </row>
    <row r="186" spans="1:16" ht="15" customHeight="1" x14ac:dyDescent="0.2">
      <c r="A186" s="97" t="b">
        <v>0</v>
      </c>
      <c r="B186" s="98" t="b">
        <v>0</v>
      </c>
      <c r="C186" s="75" t="s">
        <v>409</v>
      </c>
      <c r="D186" s="79" t="s">
        <v>313</v>
      </c>
      <c r="E186" s="130"/>
      <c r="F186" s="92"/>
      <c r="G186" s="92"/>
      <c r="H186" s="92"/>
      <c r="I186" s="92" t="s">
        <v>425</v>
      </c>
      <c r="J186" s="92"/>
      <c r="K186" s="92"/>
      <c r="L186" s="92"/>
      <c r="M186" s="92"/>
      <c r="N186" s="93">
        <v>181</v>
      </c>
      <c r="P186" s="6"/>
    </row>
    <row r="187" spans="1:16" ht="15" customHeight="1" x14ac:dyDescent="0.2">
      <c r="A187" s="97" t="b">
        <v>0</v>
      </c>
      <c r="B187" s="98" t="b">
        <v>0</v>
      </c>
      <c r="C187" s="75" t="s">
        <v>82</v>
      </c>
      <c r="D187" s="79" t="s">
        <v>350</v>
      </c>
      <c r="E187" s="130"/>
      <c r="F187" s="92" t="s">
        <v>425</v>
      </c>
      <c r="G187" s="92" t="s">
        <v>425</v>
      </c>
      <c r="H187" s="92" t="s">
        <v>425</v>
      </c>
      <c r="I187" s="92" t="s">
        <v>425</v>
      </c>
      <c r="J187" s="92"/>
      <c r="K187" s="92"/>
      <c r="L187" s="92"/>
      <c r="M187" s="92"/>
      <c r="N187" s="93">
        <v>182</v>
      </c>
      <c r="P187" s="6"/>
    </row>
    <row r="188" spans="1:16" ht="15" customHeight="1" x14ac:dyDescent="0.2">
      <c r="A188" s="97" t="b">
        <v>0</v>
      </c>
      <c r="B188" s="98" t="b">
        <v>0</v>
      </c>
      <c r="C188" s="75" t="s">
        <v>83</v>
      </c>
      <c r="D188" s="79" t="s">
        <v>346</v>
      </c>
      <c r="E188" s="133" t="b">
        <v>1</v>
      </c>
      <c r="F188" s="92" t="s">
        <v>425</v>
      </c>
      <c r="G188" s="92" t="s">
        <v>425</v>
      </c>
      <c r="H188" s="92" t="s">
        <v>425</v>
      </c>
      <c r="I188" s="92" t="s">
        <v>425</v>
      </c>
      <c r="J188" s="92"/>
      <c r="K188" s="92"/>
      <c r="L188" s="92"/>
      <c r="M188" s="92"/>
      <c r="N188" s="93">
        <v>183</v>
      </c>
      <c r="P188" s="6"/>
    </row>
    <row r="189" spans="1:16" ht="15" customHeight="1" x14ac:dyDescent="0.2">
      <c r="A189" s="97" t="b">
        <v>0</v>
      </c>
      <c r="B189" s="98" t="b">
        <v>0</v>
      </c>
      <c r="C189" s="75" t="s">
        <v>84</v>
      </c>
      <c r="D189" s="79" t="s">
        <v>348</v>
      </c>
      <c r="E189" s="133" t="b">
        <v>1</v>
      </c>
      <c r="F189" s="92" t="s">
        <v>425</v>
      </c>
      <c r="G189" s="92" t="s">
        <v>425</v>
      </c>
      <c r="H189" s="92" t="s">
        <v>425</v>
      </c>
      <c r="I189" s="92" t="s">
        <v>425</v>
      </c>
      <c r="J189" s="92"/>
      <c r="K189" s="92"/>
      <c r="L189" s="92"/>
      <c r="M189" s="92"/>
      <c r="N189" s="93">
        <v>184</v>
      </c>
      <c r="P189" s="6"/>
    </row>
    <row r="190" spans="1:16" ht="15" customHeight="1" x14ac:dyDescent="0.2">
      <c r="A190" s="97" t="b">
        <v>0</v>
      </c>
      <c r="B190" s="98" t="b">
        <v>0</v>
      </c>
      <c r="C190" s="75" t="s">
        <v>326</v>
      </c>
      <c r="D190" s="79" t="s">
        <v>352</v>
      </c>
      <c r="E190" s="130"/>
      <c r="F190" s="92" t="s">
        <v>425</v>
      </c>
      <c r="G190" s="92" t="s">
        <v>425</v>
      </c>
      <c r="H190" s="92" t="s">
        <v>425</v>
      </c>
      <c r="I190" s="92" t="s">
        <v>425</v>
      </c>
      <c r="J190" s="92"/>
      <c r="K190" s="92"/>
      <c r="L190" s="92"/>
      <c r="M190" s="92"/>
      <c r="N190" s="93">
        <v>185</v>
      </c>
      <c r="P190" s="6"/>
    </row>
    <row r="191" spans="1:16" ht="15" customHeight="1" x14ac:dyDescent="0.2">
      <c r="A191" s="97" t="b">
        <v>0</v>
      </c>
      <c r="B191" s="98" t="b">
        <v>0</v>
      </c>
      <c r="C191" s="75" t="s">
        <v>85</v>
      </c>
      <c r="D191" s="79" t="s">
        <v>351</v>
      </c>
      <c r="E191" s="130"/>
      <c r="F191" s="92" t="s">
        <v>425</v>
      </c>
      <c r="G191" s="92" t="s">
        <v>425</v>
      </c>
      <c r="H191" s="92" t="s">
        <v>425</v>
      </c>
      <c r="I191" s="92" t="s">
        <v>425</v>
      </c>
      <c r="J191" s="92"/>
      <c r="K191" s="92"/>
      <c r="L191" s="92"/>
      <c r="M191" s="92"/>
      <c r="N191" s="93">
        <v>186</v>
      </c>
      <c r="P191" s="6"/>
    </row>
    <row r="192" spans="1:16" ht="15" customHeight="1" x14ac:dyDescent="0.2">
      <c r="A192" s="97" t="b">
        <v>0</v>
      </c>
      <c r="B192" s="98" t="b">
        <v>0</v>
      </c>
      <c r="C192" s="75" t="s">
        <v>327</v>
      </c>
      <c r="D192" s="79" t="s">
        <v>353</v>
      </c>
      <c r="E192" s="130"/>
      <c r="F192" s="92" t="s">
        <v>425</v>
      </c>
      <c r="G192" s="92" t="s">
        <v>425</v>
      </c>
      <c r="H192" s="92" t="s">
        <v>425</v>
      </c>
      <c r="I192" s="92" t="s">
        <v>425</v>
      </c>
      <c r="J192" s="92"/>
      <c r="K192" s="92"/>
      <c r="L192" s="92"/>
      <c r="M192" s="92"/>
      <c r="N192" s="93">
        <v>187</v>
      </c>
      <c r="P192" s="6"/>
    </row>
    <row r="193" spans="1:16" ht="15" customHeight="1" x14ac:dyDescent="0.2">
      <c r="A193" s="97" t="b">
        <v>0</v>
      </c>
      <c r="B193" s="98" t="b">
        <v>0</v>
      </c>
      <c r="C193" s="75" t="s">
        <v>86</v>
      </c>
      <c r="D193" s="79" t="s">
        <v>354</v>
      </c>
      <c r="E193" s="133" t="b">
        <v>1</v>
      </c>
      <c r="F193" s="92" t="s">
        <v>425</v>
      </c>
      <c r="G193" s="92" t="s">
        <v>425</v>
      </c>
      <c r="H193" s="92" t="s">
        <v>425</v>
      </c>
      <c r="I193" s="92" t="s">
        <v>425</v>
      </c>
      <c r="J193" s="92"/>
      <c r="K193" s="92"/>
      <c r="L193" s="92"/>
      <c r="M193" s="92"/>
      <c r="N193" s="93">
        <v>188</v>
      </c>
      <c r="P193" s="6"/>
    </row>
    <row r="194" spans="1:16" ht="15" customHeight="1" x14ac:dyDescent="0.2">
      <c r="A194" s="97" t="b">
        <v>0</v>
      </c>
      <c r="B194" s="98" t="b">
        <v>0</v>
      </c>
      <c r="C194" s="75" t="s">
        <v>328</v>
      </c>
      <c r="D194" s="79" t="s">
        <v>642</v>
      </c>
      <c r="E194" s="130"/>
      <c r="F194" s="92" t="s">
        <v>425</v>
      </c>
      <c r="G194" s="92" t="s">
        <v>425</v>
      </c>
      <c r="H194" s="92" t="s">
        <v>425</v>
      </c>
      <c r="I194" s="92" t="s">
        <v>425</v>
      </c>
      <c r="J194" s="92"/>
      <c r="K194" s="92"/>
      <c r="L194" s="92"/>
      <c r="M194" s="92"/>
      <c r="N194" s="93">
        <v>189</v>
      </c>
      <c r="P194" s="6"/>
    </row>
    <row r="195" spans="1:16" ht="15" customHeight="1" x14ac:dyDescent="0.2">
      <c r="A195" s="97" t="b">
        <v>0</v>
      </c>
      <c r="B195" s="98" t="b">
        <v>0</v>
      </c>
      <c r="C195" s="75" t="s">
        <v>484</v>
      </c>
      <c r="D195" s="79" t="s">
        <v>545</v>
      </c>
      <c r="E195" s="133" t="b">
        <v>1</v>
      </c>
      <c r="F195" s="92" t="s">
        <v>425</v>
      </c>
      <c r="G195" s="92" t="s">
        <v>425</v>
      </c>
      <c r="H195" s="92" t="s">
        <v>425</v>
      </c>
      <c r="I195" s="92" t="s">
        <v>425</v>
      </c>
      <c r="J195" s="92"/>
      <c r="K195" s="92"/>
      <c r="L195" s="92"/>
      <c r="M195" s="92"/>
      <c r="N195" s="93">
        <v>190</v>
      </c>
      <c r="P195" s="6"/>
    </row>
    <row r="196" spans="1:16" ht="15" customHeight="1" x14ac:dyDescent="0.2">
      <c r="A196" s="97" t="b">
        <v>0</v>
      </c>
      <c r="B196" s="98" t="b">
        <v>0</v>
      </c>
      <c r="C196" s="75" t="s">
        <v>485</v>
      </c>
      <c r="D196" s="79" t="s">
        <v>630</v>
      </c>
      <c r="E196" s="130"/>
      <c r="F196" s="92" t="s">
        <v>425</v>
      </c>
      <c r="G196" s="92" t="s">
        <v>425</v>
      </c>
      <c r="H196" s="92" t="s">
        <v>425</v>
      </c>
      <c r="I196" s="92" t="s">
        <v>425</v>
      </c>
      <c r="J196" s="92"/>
      <c r="K196" s="92"/>
      <c r="L196" s="92"/>
      <c r="M196" s="92"/>
      <c r="N196" s="93">
        <v>191</v>
      </c>
      <c r="P196" s="6"/>
    </row>
    <row r="197" spans="1:16" ht="15" customHeight="1" x14ac:dyDescent="0.2">
      <c r="A197" s="97" t="b">
        <v>0</v>
      </c>
      <c r="B197" s="98" t="b">
        <v>0</v>
      </c>
      <c r="C197" s="75" t="s">
        <v>486</v>
      </c>
      <c r="D197" s="79" t="s">
        <v>612</v>
      </c>
      <c r="E197" s="130"/>
      <c r="F197" s="92" t="s">
        <v>425</v>
      </c>
      <c r="G197" s="92" t="s">
        <v>425</v>
      </c>
      <c r="H197" s="92" t="s">
        <v>425</v>
      </c>
      <c r="I197" s="92" t="s">
        <v>425</v>
      </c>
      <c r="J197" s="92"/>
      <c r="K197" s="92"/>
      <c r="L197" s="92"/>
      <c r="M197" s="92"/>
      <c r="N197" s="93">
        <v>192</v>
      </c>
      <c r="P197" s="6"/>
    </row>
    <row r="198" spans="1:16" ht="15" customHeight="1" x14ac:dyDescent="0.2">
      <c r="A198" s="97" t="b">
        <v>0</v>
      </c>
      <c r="B198" s="98" t="b">
        <v>0</v>
      </c>
      <c r="C198" s="75" t="s">
        <v>488</v>
      </c>
      <c r="D198" s="134" t="s">
        <v>546</v>
      </c>
      <c r="E198" s="133" t="b">
        <v>1</v>
      </c>
      <c r="F198" s="92" t="s">
        <v>425</v>
      </c>
      <c r="G198" s="92" t="s">
        <v>425</v>
      </c>
      <c r="H198" s="92" t="s">
        <v>425</v>
      </c>
      <c r="I198" s="92" t="s">
        <v>425</v>
      </c>
      <c r="J198" s="92"/>
      <c r="K198" s="92" t="s">
        <v>425</v>
      </c>
      <c r="L198" s="92"/>
      <c r="M198" s="92"/>
      <c r="N198" s="93">
        <v>193</v>
      </c>
      <c r="P198" s="6"/>
    </row>
    <row r="199" spans="1:16" ht="15" customHeight="1" x14ac:dyDescent="0.2">
      <c r="A199" s="97" t="b">
        <v>0</v>
      </c>
      <c r="B199" s="98" t="b">
        <v>0</v>
      </c>
      <c r="C199" s="75" t="s">
        <v>490</v>
      </c>
      <c r="D199" s="134" t="s">
        <v>490</v>
      </c>
      <c r="E199" s="131"/>
      <c r="F199" s="92" t="s">
        <v>425</v>
      </c>
      <c r="G199" s="92" t="s">
        <v>425</v>
      </c>
      <c r="H199" s="92" t="s">
        <v>425</v>
      </c>
      <c r="I199" s="92" t="s">
        <v>425</v>
      </c>
      <c r="J199" s="92"/>
      <c r="K199" s="92" t="s">
        <v>425</v>
      </c>
      <c r="L199" s="92"/>
      <c r="M199" s="92"/>
      <c r="N199" s="93">
        <v>194</v>
      </c>
      <c r="P199" s="6"/>
    </row>
    <row r="200" spans="1:16" ht="15" customHeight="1" x14ac:dyDescent="0.2">
      <c r="A200" s="97" t="b">
        <v>0</v>
      </c>
      <c r="B200" s="98" t="b">
        <v>0</v>
      </c>
      <c r="C200" s="75" t="s">
        <v>489</v>
      </c>
      <c r="D200" s="134" t="s">
        <v>632</v>
      </c>
      <c r="E200" s="131"/>
      <c r="F200" s="92" t="s">
        <v>425</v>
      </c>
      <c r="G200" s="92" t="s">
        <v>425</v>
      </c>
      <c r="H200" s="92" t="s">
        <v>425</v>
      </c>
      <c r="I200" s="92" t="s">
        <v>425</v>
      </c>
      <c r="J200" s="92"/>
      <c r="K200" s="92" t="s">
        <v>425</v>
      </c>
      <c r="L200" s="92"/>
      <c r="M200" s="92"/>
      <c r="N200" s="93">
        <v>195</v>
      </c>
      <c r="P200" s="6"/>
    </row>
    <row r="201" spans="1:16" ht="15" customHeight="1" x14ac:dyDescent="0.2">
      <c r="A201" s="97" t="b">
        <v>0</v>
      </c>
      <c r="B201" s="98" t="b">
        <v>0</v>
      </c>
      <c r="C201" s="75" t="s">
        <v>87</v>
      </c>
      <c r="D201" s="79" t="s">
        <v>643</v>
      </c>
      <c r="E201" s="130"/>
      <c r="F201" s="92" t="s">
        <v>425</v>
      </c>
      <c r="G201" s="92" t="s">
        <v>425</v>
      </c>
      <c r="H201" s="92" t="s">
        <v>425</v>
      </c>
      <c r="I201" s="92" t="s">
        <v>425</v>
      </c>
      <c r="J201" s="92"/>
      <c r="K201" s="92" t="s">
        <v>425</v>
      </c>
      <c r="L201" s="92"/>
      <c r="M201" s="92"/>
      <c r="N201" s="93">
        <v>196</v>
      </c>
      <c r="P201" s="6"/>
    </row>
    <row r="202" spans="1:16" ht="15" customHeight="1" x14ac:dyDescent="0.2">
      <c r="A202" s="97" t="b">
        <v>0</v>
      </c>
      <c r="B202" s="98" t="b">
        <v>0</v>
      </c>
      <c r="C202" s="75" t="s">
        <v>88</v>
      </c>
      <c r="D202" s="79" t="s">
        <v>365</v>
      </c>
      <c r="E202" s="133" t="b">
        <v>1</v>
      </c>
      <c r="F202" s="92" t="s">
        <v>425</v>
      </c>
      <c r="G202" s="92" t="s">
        <v>425</v>
      </c>
      <c r="H202" s="92" t="s">
        <v>425</v>
      </c>
      <c r="I202" s="92" t="s">
        <v>425</v>
      </c>
      <c r="J202" s="92"/>
      <c r="K202" s="92" t="s">
        <v>425</v>
      </c>
      <c r="L202" s="92"/>
      <c r="M202" s="92"/>
      <c r="N202" s="93">
        <v>197</v>
      </c>
      <c r="P202" s="6"/>
    </row>
    <row r="203" spans="1:16" ht="15" customHeight="1" x14ac:dyDescent="0.2">
      <c r="A203" s="97" t="b">
        <v>0</v>
      </c>
      <c r="B203" s="98" t="b">
        <v>0</v>
      </c>
      <c r="C203" s="75" t="s">
        <v>89</v>
      </c>
      <c r="D203" s="79" t="s">
        <v>362</v>
      </c>
      <c r="E203" s="133" t="b">
        <v>1</v>
      </c>
      <c r="F203" s="92" t="s">
        <v>425</v>
      </c>
      <c r="G203" s="92" t="s">
        <v>425</v>
      </c>
      <c r="H203" s="92" t="s">
        <v>425</v>
      </c>
      <c r="I203" s="92" t="s">
        <v>425</v>
      </c>
      <c r="J203" s="92"/>
      <c r="K203" s="92" t="s">
        <v>425</v>
      </c>
      <c r="L203" s="92"/>
      <c r="M203" s="92"/>
      <c r="N203" s="93">
        <v>198</v>
      </c>
      <c r="P203" s="6"/>
    </row>
    <row r="204" spans="1:16" ht="15" customHeight="1" x14ac:dyDescent="0.2">
      <c r="A204" s="97" t="b">
        <v>0</v>
      </c>
      <c r="B204" s="98" t="b">
        <v>0</v>
      </c>
      <c r="C204" s="75" t="s">
        <v>363</v>
      </c>
      <c r="D204" s="79" t="s">
        <v>367</v>
      </c>
      <c r="E204" s="130"/>
      <c r="F204" s="92" t="s">
        <v>425</v>
      </c>
      <c r="G204" s="92" t="s">
        <v>425</v>
      </c>
      <c r="H204" s="92" t="s">
        <v>425</v>
      </c>
      <c r="I204" s="92" t="s">
        <v>425</v>
      </c>
      <c r="J204" s="92"/>
      <c r="K204" s="92" t="s">
        <v>425</v>
      </c>
      <c r="L204" s="92"/>
      <c r="M204" s="92"/>
      <c r="N204" s="93">
        <v>199</v>
      </c>
      <c r="P204" s="6"/>
    </row>
    <row r="205" spans="1:16" ht="15" customHeight="1" x14ac:dyDescent="0.2">
      <c r="A205" s="97" t="b">
        <v>0</v>
      </c>
      <c r="B205" s="98" t="b">
        <v>0</v>
      </c>
      <c r="C205" s="75" t="s">
        <v>90</v>
      </c>
      <c r="D205" s="79" t="s">
        <v>633</v>
      </c>
      <c r="E205" s="130"/>
      <c r="F205" s="92" t="s">
        <v>425</v>
      </c>
      <c r="G205" s="92" t="s">
        <v>425</v>
      </c>
      <c r="H205" s="92" t="s">
        <v>425</v>
      </c>
      <c r="I205" s="92" t="s">
        <v>425</v>
      </c>
      <c r="J205" s="92"/>
      <c r="K205" s="92" t="s">
        <v>425</v>
      </c>
      <c r="L205" s="92"/>
      <c r="M205" s="92"/>
      <c r="N205" s="93">
        <v>200</v>
      </c>
      <c r="P205" s="6"/>
    </row>
    <row r="206" spans="1:16" ht="15" customHeight="1" x14ac:dyDescent="0.2">
      <c r="A206" s="97" t="b">
        <v>0</v>
      </c>
      <c r="B206" s="98" t="b">
        <v>0</v>
      </c>
      <c r="C206" s="75" t="s">
        <v>364</v>
      </c>
      <c r="D206" s="79" t="s">
        <v>368</v>
      </c>
      <c r="E206" s="130"/>
      <c r="F206" s="92" t="s">
        <v>425</v>
      </c>
      <c r="G206" s="92" t="s">
        <v>425</v>
      </c>
      <c r="H206" s="92" t="s">
        <v>425</v>
      </c>
      <c r="I206" s="92" t="s">
        <v>425</v>
      </c>
      <c r="J206" s="92"/>
      <c r="K206" s="92" t="s">
        <v>425</v>
      </c>
      <c r="L206" s="92"/>
      <c r="M206" s="92"/>
      <c r="N206" s="93">
        <v>201</v>
      </c>
      <c r="P206" s="6"/>
    </row>
    <row r="207" spans="1:16" ht="15" customHeight="1" x14ac:dyDescent="0.2">
      <c r="A207" s="97" t="b">
        <v>0</v>
      </c>
      <c r="B207" s="98" t="b">
        <v>0</v>
      </c>
      <c r="C207" s="75" t="s">
        <v>91</v>
      </c>
      <c r="D207" s="79" t="s">
        <v>366</v>
      </c>
      <c r="E207" s="133" t="b">
        <v>1</v>
      </c>
      <c r="F207" s="92" t="s">
        <v>425</v>
      </c>
      <c r="G207" s="92" t="s">
        <v>425</v>
      </c>
      <c r="H207" s="92" t="s">
        <v>425</v>
      </c>
      <c r="I207" s="92" t="s">
        <v>425</v>
      </c>
      <c r="J207" s="92"/>
      <c r="K207" s="92" t="s">
        <v>425</v>
      </c>
      <c r="L207" s="92"/>
      <c r="M207" s="92"/>
      <c r="N207" s="93">
        <v>202</v>
      </c>
      <c r="P207" s="6"/>
    </row>
    <row r="208" spans="1:16" ht="15" customHeight="1" x14ac:dyDescent="0.2">
      <c r="A208" s="97" t="b">
        <v>0</v>
      </c>
      <c r="B208" s="98" t="b">
        <v>0</v>
      </c>
      <c r="C208" s="75" t="s">
        <v>369</v>
      </c>
      <c r="D208" s="79" t="s">
        <v>644</v>
      </c>
      <c r="E208" s="130"/>
      <c r="F208" s="92" t="s">
        <v>425</v>
      </c>
      <c r="G208" s="92" t="s">
        <v>425</v>
      </c>
      <c r="H208" s="92" t="s">
        <v>425</v>
      </c>
      <c r="I208" s="92" t="s">
        <v>425</v>
      </c>
      <c r="J208" s="92"/>
      <c r="K208" s="92" t="s">
        <v>425</v>
      </c>
      <c r="L208" s="92"/>
      <c r="M208" s="92"/>
      <c r="N208" s="93">
        <v>203</v>
      </c>
      <c r="P208" s="6"/>
    </row>
    <row r="209" spans="1:16" ht="15" customHeight="1" x14ac:dyDescent="0.2">
      <c r="A209" s="97" t="b">
        <v>0</v>
      </c>
      <c r="B209" s="98" t="b">
        <v>0</v>
      </c>
      <c r="C209" s="75" t="s">
        <v>487</v>
      </c>
      <c r="D209" s="79" t="s">
        <v>645</v>
      </c>
      <c r="E209" s="133" t="b">
        <v>1</v>
      </c>
      <c r="F209" s="92" t="s">
        <v>425</v>
      </c>
      <c r="G209" s="92" t="s">
        <v>425</v>
      </c>
      <c r="H209" s="92" t="s">
        <v>425</v>
      </c>
      <c r="I209" s="92" t="s">
        <v>425</v>
      </c>
      <c r="J209" s="92"/>
      <c r="K209" s="92" t="s">
        <v>425</v>
      </c>
      <c r="L209" s="92"/>
      <c r="M209" s="92"/>
      <c r="N209" s="93">
        <v>204</v>
      </c>
      <c r="P209" s="6"/>
    </row>
    <row r="210" spans="1:16" ht="15" customHeight="1" x14ac:dyDescent="0.2">
      <c r="A210" s="97" t="b">
        <v>0</v>
      </c>
      <c r="B210" s="98" t="b">
        <v>0</v>
      </c>
      <c r="C210" s="75" t="s">
        <v>92</v>
      </c>
      <c r="D210" s="79" t="s">
        <v>374</v>
      </c>
      <c r="E210" s="130"/>
      <c r="F210" s="92" t="s">
        <v>425</v>
      </c>
      <c r="G210" s="92" t="s">
        <v>425</v>
      </c>
      <c r="H210" s="92" t="s">
        <v>425</v>
      </c>
      <c r="I210" s="92" t="s">
        <v>425</v>
      </c>
      <c r="J210" s="92"/>
      <c r="K210" s="92" t="s">
        <v>425</v>
      </c>
      <c r="L210" s="92"/>
      <c r="M210" s="92"/>
      <c r="N210" s="93">
        <v>205</v>
      </c>
      <c r="P210" s="6"/>
    </row>
    <row r="211" spans="1:16" ht="15" customHeight="1" x14ac:dyDescent="0.2">
      <c r="A211" s="97" t="b">
        <v>0</v>
      </c>
      <c r="B211" s="98" t="b">
        <v>0</v>
      </c>
      <c r="C211" s="75" t="s">
        <v>93</v>
      </c>
      <c r="D211" s="79" t="s">
        <v>375</v>
      </c>
      <c r="E211" s="133" t="b">
        <v>1</v>
      </c>
      <c r="F211" s="92" t="s">
        <v>425</v>
      </c>
      <c r="G211" s="92" t="s">
        <v>425</v>
      </c>
      <c r="H211" s="92" t="s">
        <v>425</v>
      </c>
      <c r="I211" s="92" t="s">
        <v>425</v>
      </c>
      <c r="J211" s="92"/>
      <c r="K211" s="92" t="s">
        <v>425</v>
      </c>
      <c r="L211" s="92"/>
      <c r="M211" s="92"/>
      <c r="N211" s="93">
        <v>206</v>
      </c>
      <c r="P211" s="6"/>
    </row>
    <row r="212" spans="1:16" ht="15" customHeight="1" x14ac:dyDescent="0.2">
      <c r="A212" s="97" t="b">
        <v>0</v>
      </c>
      <c r="B212" s="98" t="b">
        <v>0</v>
      </c>
      <c r="C212" s="75" t="s">
        <v>94</v>
      </c>
      <c r="D212" s="79" t="s">
        <v>376</v>
      </c>
      <c r="E212" s="133" t="b">
        <v>1</v>
      </c>
      <c r="F212" s="92" t="s">
        <v>425</v>
      </c>
      <c r="G212" s="92" t="s">
        <v>425</v>
      </c>
      <c r="H212" s="92" t="s">
        <v>425</v>
      </c>
      <c r="I212" s="92" t="s">
        <v>425</v>
      </c>
      <c r="J212" s="92"/>
      <c r="K212" s="92" t="s">
        <v>425</v>
      </c>
      <c r="L212" s="92"/>
      <c r="M212" s="92"/>
      <c r="N212" s="93">
        <v>207</v>
      </c>
      <c r="P212" s="6"/>
    </row>
    <row r="213" spans="1:16" ht="15" customHeight="1" x14ac:dyDescent="0.2">
      <c r="A213" s="97" t="b">
        <v>0</v>
      </c>
      <c r="B213" s="98" t="b">
        <v>0</v>
      </c>
      <c r="C213" s="75" t="s">
        <v>373</v>
      </c>
      <c r="D213" s="79" t="s">
        <v>379</v>
      </c>
      <c r="E213" s="130"/>
      <c r="F213" s="92" t="s">
        <v>425</v>
      </c>
      <c r="G213" s="92" t="s">
        <v>425</v>
      </c>
      <c r="H213" s="92" t="s">
        <v>425</v>
      </c>
      <c r="I213" s="92" t="s">
        <v>425</v>
      </c>
      <c r="J213" s="92"/>
      <c r="K213" s="92" t="s">
        <v>425</v>
      </c>
      <c r="L213" s="92"/>
      <c r="M213" s="92"/>
      <c r="N213" s="93">
        <v>208</v>
      </c>
      <c r="P213" s="6"/>
    </row>
    <row r="214" spans="1:16" ht="15" customHeight="1" x14ac:dyDescent="0.2">
      <c r="A214" s="97" t="b">
        <v>0</v>
      </c>
      <c r="B214" s="98" t="b">
        <v>0</v>
      </c>
      <c r="C214" s="75" t="s">
        <v>95</v>
      </c>
      <c r="D214" s="79" t="s">
        <v>377</v>
      </c>
      <c r="E214" s="130"/>
      <c r="F214" s="92" t="s">
        <v>425</v>
      </c>
      <c r="G214" s="92" t="s">
        <v>425</v>
      </c>
      <c r="H214" s="92" t="s">
        <v>425</v>
      </c>
      <c r="I214" s="92" t="s">
        <v>425</v>
      </c>
      <c r="J214" s="92"/>
      <c r="K214" s="92" t="s">
        <v>425</v>
      </c>
      <c r="L214" s="92"/>
      <c r="M214" s="92"/>
      <c r="N214" s="93">
        <v>209</v>
      </c>
      <c r="P214" s="6"/>
    </row>
    <row r="215" spans="1:16" ht="15" customHeight="1" x14ac:dyDescent="0.2">
      <c r="A215" s="97" t="b">
        <v>0</v>
      </c>
      <c r="B215" s="98" t="b">
        <v>0</v>
      </c>
      <c r="C215" s="75" t="s">
        <v>372</v>
      </c>
      <c r="D215" s="79" t="s">
        <v>380</v>
      </c>
      <c r="E215" s="130"/>
      <c r="F215" s="92" t="s">
        <v>425</v>
      </c>
      <c r="G215" s="92" t="s">
        <v>425</v>
      </c>
      <c r="H215" s="92" t="s">
        <v>425</v>
      </c>
      <c r="I215" s="92" t="s">
        <v>425</v>
      </c>
      <c r="J215" s="92"/>
      <c r="K215" s="92" t="s">
        <v>425</v>
      </c>
      <c r="L215" s="92"/>
      <c r="M215" s="92"/>
      <c r="N215" s="93">
        <v>210</v>
      </c>
      <c r="P215" s="6"/>
    </row>
    <row r="216" spans="1:16" ht="15" customHeight="1" x14ac:dyDescent="0.2">
      <c r="A216" s="97" t="b">
        <v>0</v>
      </c>
      <c r="B216" s="98" t="b">
        <v>0</v>
      </c>
      <c r="C216" s="75" t="s">
        <v>96</v>
      </c>
      <c r="D216" s="79" t="s">
        <v>378</v>
      </c>
      <c r="E216" s="133" t="b">
        <v>1</v>
      </c>
      <c r="F216" s="92" t="s">
        <v>425</v>
      </c>
      <c r="G216" s="92" t="s">
        <v>425</v>
      </c>
      <c r="H216" s="92" t="s">
        <v>425</v>
      </c>
      <c r="I216" s="92" t="s">
        <v>425</v>
      </c>
      <c r="J216" s="92"/>
      <c r="K216" s="92" t="s">
        <v>425</v>
      </c>
      <c r="L216" s="92"/>
      <c r="M216" s="92"/>
      <c r="N216" s="93">
        <v>211</v>
      </c>
      <c r="P216" s="6"/>
    </row>
    <row r="217" spans="1:16" ht="15" customHeight="1" x14ac:dyDescent="0.2">
      <c r="A217" s="97" t="b">
        <v>0</v>
      </c>
      <c r="B217" s="98" t="b">
        <v>0</v>
      </c>
      <c r="C217" s="75" t="s">
        <v>370</v>
      </c>
      <c r="D217" s="79" t="s">
        <v>646</v>
      </c>
      <c r="E217" s="130"/>
      <c r="F217" s="92" t="s">
        <v>425</v>
      </c>
      <c r="G217" s="92" t="s">
        <v>425</v>
      </c>
      <c r="H217" s="92" t="s">
        <v>425</v>
      </c>
      <c r="I217" s="92" t="s">
        <v>425</v>
      </c>
      <c r="J217" s="92"/>
      <c r="K217" s="92" t="s">
        <v>425</v>
      </c>
      <c r="L217" s="92"/>
      <c r="M217" s="92"/>
      <c r="N217" s="93">
        <v>212</v>
      </c>
      <c r="P217" s="6"/>
    </row>
    <row r="218" spans="1:16" ht="15" customHeight="1" x14ac:dyDescent="0.2">
      <c r="A218" s="97" t="b">
        <v>0</v>
      </c>
      <c r="B218" s="98" t="b">
        <v>0</v>
      </c>
      <c r="C218" s="75" t="s">
        <v>491</v>
      </c>
      <c r="D218" s="79" t="s">
        <v>631</v>
      </c>
      <c r="E218" s="130"/>
      <c r="F218" s="92" t="s">
        <v>425</v>
      </c>
      <c r="G218" s="92" t="s">
        <v>425</v>
      </c>
      <c r="H218" s="92" t="s">
        <v>425</v>
      </c>
      <c r="I218" s="92" t="s">
        <v>425</v>
      </c>
      <c r="J218" s="92"/>
      <c r="K218" s="92" t="s">
        <v>425</v>
      </c>
      <c r="L218" s="92"/>
      <c r="M218" s="92"/>
      <c r="N218" s="93">
        <v>213</v>
      </c>
      <c r="P218" s="6"/>
    </row>
    <row r="219" spans="1:16" ht="15" customHeight="1" x14ac:dyDescent="0.2">
      <c r="A219" s="97" t="b">
        <v>0</v>
      </c>
      <c r="B219" s="98" t="b">
        <v>0</v>
      </c>
      <c r="C219" s="75" t="s">
        <v>492</v>
      </c>
      <c r="D219" s="79" t="s">
        <v>647</v>
      </c>
      <c r="E219" s="133" t="b">
        <v>1</v>
      </c>
      <c r="F219" s="92" t="s">
        <v>425</v>
      </c>
      <c r="G219" s="92" t="s">
        <v>425</v>
      </c>
      <c r="H219" s="92" t="s">
        <v>425</v>
      </c>
      <c r="I219" s="92" t="s">
        <v>425</v>
      </c>
      <c r="J219" s="92"/>
      <c r="K219" s="92" t="s">
        <v>425</v>
      </c>
      <c r="L219" s="92"/>
      <c r="M219" s="92"/>
      <c r="N219" s="93">
        <v>214</v>
      </c>
      <c r="P219" s="6"/>
    </row>
    <row r="220" spans="1:16" ht="15" customHeight="1" x14ac:dyDescent="0.2">
      <c r="A220" s="97" t="b">
        <v>0</v>
      </c>
      <c r="B220" s="98" t="b">
        <v>0</v>
      </c>
      <c r="C220" s="75" t="s">
        <v>493</v>
      </c>
      <c r="D220" s="79" t="s">
        <v>648</v>
      </c>
      <c r="E220" s="130"/>
      <c r="F220" s="92" t="s">
        <v>425</v>
      </c>
      <c r="G220" s="92" t="s">
        <v>425</v>
      </c>
      <c r="H220" s="92" t="s">
        <v>425</v>
      </c>
      <c r="I220" s="92" t="s">
        <v>425</v>
      </c>
      <c r="J220" s="92"/>
      <c r="K220" s="92" t="s">
        <v>425</v>
      </c>
      <c r="L220" s="92"/>
      <c r="M220" s="92"/>
      <c r="N220" s="93">
        <v>215</v>
      </c>
      <c r="P220" s="6"/>
    </row>
    <row r="221" spans="1:16" ht="15" customHeight="1" x14ac:dyDescent="0.2">
      <c r="A221" s="97" t="b">
        <v>0</v>
      </c>
      <c r="B221" s="98" t="b">
        <v>0</v>
      </c>
      <c r="C221" s="75" t="s">
        <v>494</v>
      </c>
      <c r="D221" s="79" t="s">
        <v>649</v>
      </c>
      <c r="E221" s="130"/>
      <c r="F221" s="92" t="s">
        <v>425</v>
      </c>
      <c r="G221" s="92" t="s">
        <v>425</v>
      </c>
      <c r="H221" s="92" t="s">
        <v>425</v>
      </c>
      <c r="I221" s="92" t="s">
        <v>425</v>
      </c>
      <c r="J221" s="92"/>
      <c r="K221" s="92" t="s">
        <v>425</v>
      </c>
      <c r="L221" s="92"/>
      <c r="M221" s="92"/>
      <c r="N221" s="93">
        <v>216</v>
      </c>
      <c r="P221" s="6"/>
    </row>
    <row r="222" spans="1:16" ht="15" customHeight="1" x14ac:dyDescent="0.2">
      <c r="A222" s="97" t="b">
        <v>0</v>
      </c>
      <c r="B222" s="98" t="b">
        <v>0</v>
      </c>
      <c r="C222" s="75" t="s">
        <v>495</v>
      </c>
      <c r="D222" s="79" t="s">
        <v>650</v>
      </c>
      <c r="E222" s="130"/>
      <c r="F222" s="92" t="s">
        <v>425</v>
      </c>
      <c r="G222" s="92" t="s">
        <v>425</v>
      </c>
      <c r="H222" s="92" t="s">
        <v>425</v>
      </c>
      <c r="I222" s="92" t="s">
        <v>425</v>
      </c>
      <c r="J222" s="92"/>
      <c r="K222" s="92" t="s">
        <v>425</v>
      </c>
      <c r="L222" s="92"/>
      <c r="M222" s="92"/>
      <c r="N222" s="93">
        <v>217</v>
      </c>
      <c r="P222" s="6"/>
    </row>
    <row r="223" spans="1:16" ht="15" customHeight="1" x14ac:dyDescent="0.2">
      <c r="A223" s="97" t="b">
        <v>0</v>
      </c>
      <c r="B223" s="98" t="b">
        <v>0</v>
      </c>
      <c r="C223" s="75" t="s">
        <v>496</v>
      </c>
      <c r="D223" s="79" t="s">
        <v>651</v>
      </c>
      <c r="E223" s="133" t="b">
        <v>1</v>
      </c>
      <c r="F223" s="92" t="s">
        <v>425</v>
      </c>
      <c r="G223" s="92" t="s">
        <v>425</v>
      </c>
      <c r="H223" s="92" t="s">
        <v>425</v>
      </c>
      <c r="I223" s="92" t="s">
        <v>425</v>
      </c>
      <c r="J223" s="92"/>
      <c r="K223" s="92" t="s">
        <v>425</v>
      </c>
      <c r="L223" s="92"/>
      <c r="M223" s="92"/>
      <c r="N223" s="93">
        <v>218</v>
      </c>
      <c r="P223" s="6"/>
    </row>
    <row r="224" spans="1:16" ht="15" customHeight="1" x14ac:dyDescent="0.2">
      <c r="A224" s="97" t="b">
        <v>0</v>
      </c>
      <c r="B224" s="98" t="b">
        <v>0</v>
      </c>
      <c r="C224" s="75" t="s">
        <v>497</v>
      </c>
      <c r="D224" s="79" t="s">
        <v>652</v>
      </c>
      <c r="E224" s="130"/>
      <c r="F224" s="92" t="s">
        <v>425</v>
      </c>
      <c r="G224" s="92" t="s">
        <v>425</v>
      </c>
      <c r="H224" s="92" t="s">
        <v>425</v>
      </c>
      <c r="I224" s="92" t="s">
        <v>425</v>
      </c>
      <c r="J224" s="92"/>
      <c r="K224" s="92" t="s">
        <v>425</v>
      </c>
      <c r="L224" s="92"/>
      <c r="M224" s="92"/>
      <c r="N224" s="93">
        <v>219</v>
      </c>
      <c r="P224" s="6"/>
    </row>
    <row r="225" spans="1:16" ht="15" customHeight="1" x14ac:dyDescent="0.2">
      <c r="A225" s="97" t="b">
        <v>0</v>
      </c>
      <c r="B225" s="98" t="b">
        <v>0</v>
      </c>
      <c r="C225" s="75" t="s">
        <v>455</v>
      </c>
      <c r="D225" s="79" t="s">
        <v>381</v>
      </c>
      <c r="E225" s="130"/>
      <c r="F225" s="92" t="s">
        <v>425</v>
      </c>
      <c r="G225" s="92" t="s">
        <v>425</v>
      </c>
      <c r="H225" s="92" t="s">
        <v>425</v>
      </c>
      <c r="I225" s="92" t="s">
        <v>425</v>
      </c>
      <c r="J225" s="92"/>
      <c r="K225" s="92"/>
      <c r="L225" s="92"/>
      <c r="M225" s="92"/>
      <c r="N225" s="93">
        <v>220</v>
      </c>
      <c r="P225" s="6"/>
    </row>
    <row r="226" spans="1:16" ht="15" customHeight="1" x14ac:dyDescent="0.2">
      <c r="A226" s="97" t="b">
        <v>0</v>
      </c>
      <c r="B226" s="98" t="b">
        <v>0</v>
      </c>
      <c r="C226" s="75" t="s">
        <v>456</v>
      </c>
      <c r="D226" s="79" t="s">
        <v>382</v>
      </c>
      <c r="E226" s="133" t="b">
        <v>1</v>
      </c>
      <c r="F226" s="92" t="s">
        <v>425</v>
      </c>
      <c r="G226" s="92" t="s">
        <v>425</v>
      </c>
      <c r="H226" s="92" t="s">
        <v>425</v>
      </c>
      <c r="I226" s="92" t="s">
        <v>425</v>
      </c>
      <c r="J226" s="92"/>
      <c r="K226" s="92"/>
      <c r="L226" s="92"/>
      <c r="M226" s="92"/>
      <c r="N226" s="93">
        <v>221</v>
      </c>
      <c r="P226" s="6"/>
    </row>
    <row r="227" spans="1:16" ht="15" customHeight="1" x14ac:dyDescent="0.2">
      <c r="A227" s="97" t="b">
        <v>0</v>
      </c>
      <c r="B227" s="98" t="b">
        <v>0</v>
      </c>
      <c r="C227" s="75" t="s">
        <v>457</v>
      </c>
      <c r="D227" s="79" t="s">
        <v>589</v>
      </c>
      <c r="E227" s="133" t="b">
        <v>1</v>
      </c>
      <c r="F227" s="92" t="s">
        <v>425</v>
      </c>
      <c r="G227" s="92" t="s">
        <v>425</v>
      </c>
      <c r="H227" s="92" t="s">
        <v>425</v>
      </c>
      <c r="I227" s="92" t="s">
        <v>425</v>
      </c>
      <c r="J227" s="92"/>
      <c r="K227" s="92"/>
      <c r="L227" s="92"/>
      <c r="M227" s="92"/>
      <c r="N227" s="93">
        <v>222</v>
      </c>
      <c r="P227" s="6"/>
    </row>
    <row r="228" spans="1:16" ht="15" customHeight="1" x14ac:dyDescent="0.2">
      <c r="A228" s="97" t="b">
        <v>0</v>
      </c>
      <c r="B228" s="98" t="b">
        <v>0</v>
      </c>
      <c r="C228" s="75" t="s">
        <v>458</v>
      </c>
      <c r="D228" s="79" t="s">
        <v>385</v>
      </c>
      <c r="E228" s="130"/>
      <c r="F228" s="92" t="s">
        <v>425</v>
      </c>
      <c r="G228" s="92" t="s">
        <v>425</v>
      </c>
      <c r="H228" s="92" t="s">
        <v>425</v>
      </c>
      <c r="I228" s="92" t="s">
        <v>425</v>
      </c>
      <c r="J228" s="92"/>
      <c r="K228" s="92"/>
      <c r="L228" s="92"/>
      <c r="M228" s="92"/>
      <c r="N228" s="93">
        <v>223</v>
      </c>
      <c r="P228" s="6"/>
    </row>
    <row r="229" spans="1:16" ht="15" customHeight="1" x14ac:dyDescent="0.2">
      <c r="A229" s="97" t="b">
        <v>0</v>
      </c>
      <c r="B229" s="98" t="b">
        <v>0</v>
      </c>
      <c r="C229" s="75" t="s">
        <v>459</v>
      </c>
      <c r="D229" s="79" t="s">
        <v>383</v>
      </c>
      <c r="E229" s="130"/>
      <c r="F229" s="92" t="s">
        <v>425</v>
      </c>
      <c r="G229" s="92" t="s">
        <v>425</v>
      </c>
      <c r="H229" s="92" t="s">
        <v>425</v>
      </c>
      <c r="I229" s="92" t="s">
        <v>425</v>
      </c>
      <c r="J229" s="92"/>
      <c r="K229" s="92"/>
      <c r="L229" s="92"/>
      <c r="M229" s="92"/>
      <c r="N229" s="93">
        <v>224</v>
      </c>
      <c r="P229" s="6"/>
    </row>
    <row r="230" spans="1:16" ht="15" customHeight="1" x14ac:dyDescent="0.2">
      <c r="A230" s="97" t="b">
        <v>0</v>
      </c>
      <c r="B230" s="98" t="b">
        <v>0</v>
      </c>
      <c r="C230" s="75" t="s">
        <v>460</v>
      </c>
      <c r="D230" s="79" t="s">
        <v>386</v>
      </c>
      <c r="E230" s="130"/>
      <c r="F230" s="92" t="s">
        <v>425</v>
      </c>
      <c r="G230" s="92" t="s">
        <v>425</v>
      </c>
      <c r="H230" s="92" t="s">
        <v>425</v>
      </c>
      <c r="I230" s="92" t="s">
        <v>425</v>
      </c>
      <c r="J230" s="92"/>
      <c r="K230" s="92"/>
      <c r="L230" s="92"/>
      <c r="M230" s="92"/>
      <c r="N230" s="93">
        <v>225</v>
      </c>
      <c r="P230" s="6"/>
    </row>
    <row r="231" spans="1:16" ht="15" customHeight="1" x14ac:dyDescent="0.2">
      <c r="A231" s="97" t="b">
        <v>0</v>
      </c>
      <c r="B231" s="98" t="b">
        <v>0</v>
      </c>
      <c r="C231" s="75" t="s">
        <v>461</v>
      </c>
      <c r="D231" s="79" t="s">
        <v>384</v>
      </c>
      <c r="E231" s="133" t="b">
        <v>1</v>
      </c>
      <c r="F231" s="92" t="s">
        <v>425</v>
      </c>
      <c r="G231" s="92" t="s">
        <v>425</v>
      </c>
      <c r="H231" s="92" t="s">
        <v>425</v>
      </c>
      <c r="I231" s="92" t="s">
        <v>425</v>
      </c>
      <c r="J231" s="92"/>
      <c r="K231" s="92"/>
      <c r="L231" s="92"/>
      <c r="M231" s="92"/>
      <c r="N231" s="93">
        <v>226</v>
      </c>
      <c r="P231" s="6"/>
    </row>
    <row r="232" spans="1:16" ht="15" customHeight="1" x14ac:dyDescent="0.2">
      <c r="A232" s="97" t="b">
        <v>0</v>
      </c>
      <c r="B232" s="98" t="b">
        <v>0</v>
      </c>
      <c r="C232" s="75" t="s">
        <v>462</v>
      </c>
      <c r="D232" s="79" t="s">
        <v>653</v>
      </c>
      <c r="E232" s="130"/>
      <c r="F232" s="92" t="s">
        <v>425</v>
      </c>
      <c r="G232" s="92" t="s">
        <v>425</v>
      </c>
      <c r="H232" s="92" t="s">
        <v>425</v>
      </c>
      <c r="I232" s="92" t="s">
        <v>425</v>
      </c>
      <c r="J232" s="92"/>
      <c r="K232" s="92"/>
      <c r="L232" s="92"/>
      <c r="M232" s="92"/>
      <c r="N232" s="93">
        <v>227</v>
      </c>
      <c r="P232" s="6"/>
    </row>
    <row r="233" spans="1:16" ht="15" customHeight="1" x14ac:dyDescent="0.2">
      <c r="A233" s="97" t="b">
        <v>0</v>
      </c>
      <c r="B233" s="98" t="b">
        <v>0</v>
      </c>
      <c r="C233" s="75" t="s">
        <v>506</v>
      </c>
      <c r="D233" s="79" t="s">
        <v>587</v>
      </c>
      <c r="E233" s="133" t="b">
        <v>1</v>
      </c>
      <c r="F233" s="92" t="s">
        <v>425</v>
      </c>
      <c r="G233" s="92" t="s">
        <v>425</v>
      </c>
      <c r="H233" s="92" t="s">
        <v>425</v>
      </c>
      <c r="I233" s="92" t="s">
        <v>425</v>
      </c>
      <c r="J233" s="92"/>
      <c r="K233" s="92"/>
      <c r="L233" s="92"/>
      <c r="M233" s="92"/>
      <c r="N233" s="93">
        <v>228</v>
      </c>
      <c r="P233" s="6"/>
    </row>
    <row r="234" spans="1:16" ht="15" customHeight="1" x14ac:dyDescent="0.2">
      <c r="A234" s="97" t="b">
        <v>0</v>
      </c>
      <c r="B234" s="98" t="b">
        <v>0</v>
      </c>
      <c r="C234" s="75" t="s">
        <v>507</v>
      </c>
      <c r="D234" s="79" t="s">
        <v>547</v>
      </c>
      <c r="E234" s="130"/>
      <c r="F234" s="92" t="s">
        <v>425</v>
      </c>
      <c r="G234" s="92" t="s">
        <v>425</v>
      </c>
      <c r="H234" s="92" t="s">
        <v>425</v>
      </c>
      <c r="I234" s="92" t="s">
        <v>425</v>
      </c>
      <c r="J234" s="92"/>
      <c r="K234" s="92"/>
      <c r="L234" s="92"/>
      <c r="M234" s="92"/>
      <c r="N234" s="93">
        <v>229</v>
      </c>
      <c r="P234" s="6"/>
    </row>
    <row r="235" spans="1:16" ht="15" customHeight="1" x14ac:dyDescent="0.2">
      <c r="A235" s="97" t="b">
        <v>0</v>
      </c>
      <c r="B235" s="98" t="b">
        <v>0</v>
      </c>
      <c r="C235" s="75" t="s">
        <v>508</v>
      </c>
      <c r="D235" s="79" t="s">
        <v>588</v>
      </c>
      <c r="E235" s="130"/>
      <c r="F235" s="92" t="s">
        <v>425</v>
      </c>
      <c r="G235" s="92" t="s">
        <v>425</v>
      </c>
      <c r="H235" s="92" t="s">
        <v>425</v>
      </c>
      <c r="I235" s="92" t="s">
        <v>425</v>
      </c>
      <c r="J235" s="92"/>
      <c r="K235" s="92"/>
      <c r="L235" s="92"/>
      <c r="M235" s="92"/>
      <c r="N235" s="93">
        <v>230</v>
      </c>
      <c r="P235" s="6"/>
    </row>
    <row r="236" spans="1:16" ht="15" customHeight="1" x14ac:dyDescent="0.2">
      <c r="A236" s="97" t="b">
        <v>0</v>
      </c>
      <c r="B236" s="98" t="b">
        <v>0</v>
      </c>
      <c r="C236" s="75" t="s">
        <v>509</v>
      </c>
      <c r="D236" s="79" t="s">
        <v>548</v>
      </c>
      <c r="E236" s="133" t="b">
        <v>1</v>
      </c>
      <c r="F236" s="92" t="s">
        <v>425</v>
      </c>
      <c r="G236" s="92" t="s">
        <v>425</v>
      </c>
      <c r="H236" s="92" t="s">
        <v>425</v>
      </c>
      <c r="I236" s="92" t="s">
        <v>425</v>
      </c>
      <c r="J236" s="92"/>
      <c r="K236" s="92"/>
      <c r="L236" s="92"/>
      <c r="M236" s="92"/>
      <c r="N236" s="93">
        <v>231</v>
      </c>
      <c r="P236" s="6"/>
    </row>
    <row r="237" spans="1:16" ht="15" customHeight="1" x14ac:dyDescent="0.2">
      <c r="A237" s="97" t="b">
        <v>0</v>
      </c>
      <c r="B237" s="98" t="b">
        <v>0</v>
      </c>
      <c r="C237" s="75" t="s">
        <v>510</v>
      </c>
      <c r="D237" s="79" t="s">
        <v>654</v>
      </c>
      <c r="E237" s="130"/>
      <c r="F237" s="92" t="s">
        <v>425</v>
      </c>
      <c r="G237" s="92" t="s">
        <v>425</v>
      </c>
      <c r="H237" s="92" t="s">
        <v>425</v>
      </c>
      <c r="I237" s="92" t="s">
        <v>425</v>
      </c>
      <c r="J237" s="92"/>
      <c r="K237" s="92"/>
      <c r="L237" s="92"/>
      <c r="M237" s="92"/>
      <c r="N237" s="93">
        <v>232</v>
      </c>
      <c r="P237" s="6"/>
    </row>
    <row r="238" spans="1:16" ht="15" customHeight="1" x14ac:dyDescent="0.2">
      <c r="A238" s="97" t="b">
        <v>0</v>
      </c>
      <c r="B238" s="98" t="b">
        <v>0</v>
      </c>
      <c r="C238" s="75" t="s">
        <v>511</v>
      </c>
      <c r="D238" s="79" t="s">
        <v>549</v>
      </c>
      <c r="E238" s="130"/>
      <c r="F238" s="92" t="s">
        <v>425</v>
      </c>
      <c r="G238" s="92" t="s">
        <v>425</v>
      </c>
      <c r="H238" s="92" t="s">
        <v>425</v>
      </c>
      <c r="I238" s="92" t="s">
        <v>425</v>
      </c>
      <c r="J238" s="92"/>
      <c r="K238" s="92"/>
      <c r="L238" s="92"/>
      <c r="M238" s="92"/>
      <c r="N238" s="93">
        <v>233</v>
      </c>
      <c r="P238" s="6"/>
    </row>
    <row r="239" spans="1:16" ht="15" customHeight="1" x14ac:dyDescent="0.2">
      <c r="A239" s="97" t="b">
        <v>0</v>
      </c>
      <c r="B239" s="98" t="b">
        <v>0</v>
      </c>
      <c r="C239" s="75" t="s">
        <v>512</v>
      </c>
      <c r="D239" s="79" t="s">
        <v>550</v>
      </c>
      <c r="E239" s="130"/>
      <c r="F239" s="92" t="s">
        <v>425</v>
      </c>
      <c r="G239" s="92" t="s">
        <v>425</v>
      </c>
      <c r="H239" s="92" t="s">
        <v>425</v>
      </c>
      <c r="I239" s="92" t="s">
        <v>425</v>
      </c>
      <c r="J239" s="92"/>
      <c r="K239" s="92"/>
      <c r="L239" s="92"/>
      <c r="M239" s="92"/>
      <c r="N239" s="93">
        <v>234</v>
      </c>
      <c r="P239" s="6"/>
    </row>
    <row r="240" spans="1:16" ht="15" customHeight="1" x14ac:dyDescent="0.2">
      <c r="A240" s="97" t="b">
        <v>0</v>
      </c>
      <c r="B240" s="98" t="b">
        <v>0</v>
      </c>
      <c r="C240" s="75" t="s">
        <v>513</v>
      </c>
      <c r="D240" s="79" t="s">
        <v>553</v>
      </c>
      <c r="E240" s="133" t="b">
        <v>1</v>
      </c>
      <c r="F240" s="92" t="s">
        <v>425</v>
      </c>
      <c r="G240" s="92" t="s">
        <v>425</v>
      </c>
      <c r="H240" s="92" t="s">
        <v>425</v>
      </c>
      <c r="I240" s="92" t="s">
        <v>425</v>
      </c>
      <c r="J240" s="92"/>
      <c r="K240" s="92"/>
      <c r="L240" s="92"/>
      <c r="M240" s="92"/>
      <c r="N240" s="93">
        <v>235</v>
      </c>
      <c r="P240" s="6"/>
    </row>
    <row r="241" spans="1:16" ht="15" customHeight="1" x14ac:dyDescent="0.2">
      <c r="A241" s="97" t="b">
        <v>0</v>
      </c>
      <c r="B241" s="98" t="b">
        <v>0</v>
      </c>
      <c r="C241" s="75" t="s">
        <v>551</v>
      </c>
      <c r="D241" s="79" t="s">
        <v>552</v>
      </c>
      <c r="E241" s="130"/>
      <c r="F241" s="92" t="s">
        <v>425</v>
      </c>
      <c r="G241" s="92" t="s">
        <v>425</v>
      </c>
      <c r="H241" s="92" t="s">
        <v>425</v>
      </c>
      <c r="I241" s="92" t="s">
        <v>425</v>
      </c>
      <c r="J241" s="92"/>
      <c r="K241" s="92"/>
      <c r="L241" s="92"/>
      <c r="M241" s="92"/>
      <c r="N241" s="93">
        <v>236</v>
      </c>
      <c r="P241" s="6"/>
    </row>
    <row r="242" spans="1:16" ht="15" customHeight="1" x14ac:dyDescent="0.2">
      <c r="A242" s="97" t="b">
        <v>0</v>
      </c>
      <c r="B242" s="98" t="b">
        <v>0</v>
      </c>
      <c r="C242" s="75" t="s">
        <v>554</v>
      </c>
      <c r="D242" s="79" t="s">
        <v>555</v>
      </c>
      <c r="E242" s="133" t="b">
        <v>1</v>
      </c>
      <c r="F242" s="92" t="s">
        <v>425</v>
      </c>
      <c r="G242" s="92" t="s">
        <v>425</v>
      </c>
      <c r="H242" s="92" t="s">
        <v>425</v>
      </c>
      <c r="I242" s="92" t="s">
        <v>425</v>
      </c>
      <c r="J242" s="92"/>
      <c r="K242" s="92"/>
      <c r="L242" s="92"/>
      <c r="M242" s="92"/>
      <c r="N242" s="93">
        <v>237</v>
      </c>
      <c r="P242" s="6"/>
    </row>
    <row r="243" spans="1:16" ht="15" customHeight="1" x14ac:dyDescent="0.2">
      <c r="A243" s="97" t="b">
        <v>0</v>
      </c>
      <c r="B243" s="98" t="b">
        <v>0</v>
      </c>
      <c r="C243" s="75" t="s">
        <v>556</v>
      </c>
      <c r="D243" s="79" t="s">
        <v>552</v>
      </c>
      <c r="E243" s="133" t="b">
        <v>1</v>
      </c>
      <c r="F243" s="92" t="s">
        <v>425</v>
      </c>
      <c r="G243" s="92" t="s">
        <v>425</v>
      </c>
      <c r="H243" s="92" t="s">
        <v>425</v>
      </c>
      <c r="I243" s="92" t="s">
        <v>425</v>
      </c>
      <c r="J243" s="92"/>
      <c r="K243" s="92"/>
      <c r="L243" s="92"/>
      <c r="M243" s="92"/>
      <c r="N243" s="93">
        <v>238</v>
      </c>
      <c r="P243" s="6"/>
    </row>
    <row r="244" spans="1:16" ht="15" customHeight="1" x14ac:dyDescent="0.2">
      <c r="A244" s="97" t="b">
        <v>0</v>
      </c>
      <c r="B244" s="98" t="b">
        <v>0</v>
      </c>
      <c r="C244" s="75" t="s">
        <v>97</v>
      </c>
      <c r="D244" s="79" t="s">
        <v>355</v>
      </c>
      <c r="E244" s="130"/>
      <c r="F244" s="92" t="s">
        <v>425</v>
      </c>
      <c r="G244" s="92" t="s">
        <v>425</v>
      </c>
      <c r="H244" s="92" t="s">
        <v>425</v>
      </c>
      <c r="I244" s="92" t="s">
        <v>425</v>
      </c>
      <c r="J244" s="92"/>
      <c r="K244" s="92"/>
      <c r="L244" s="92"/>
      <c r="M244" s="92"/>
      <c r="N244" s="93">
        <v>239</v>
      </c>
      <c r="P244" s="6"/>
    </row>
    <row r="245" spans="1:16" ht="15" customHeight="1" x14ac:dyDescent="0.2">
      <c r="A245" s="97" t="b">
        <v>0</v>
      </c>
      <c r="B245" s="98" t="b">
        <v>0</v>
      </c>
      <c r="C245" s="75" t="s">
        <v>98</v>
      </c>
      <c r="D245" s="79" t="s">
        <v>347</v>
      </c>
      <c r="E245" s="133" t="b">
        <v>1</v>
      </c>
      <c r="F245" s="92" t="s">
        <v>425</v>
      </c>
      <c r="G245" s="92" t="s">
        <v>425</v>
      </c>
      <c r="H245" s="92" t="s">
        <v>425</v>
      </c>
      <c r="I245" s="92" t="s">
        <v>425</v>
      </c>
      <c r="J245" s="92"/>
      <c r="K245" s="92"/>
      <c r="L245" s="92"/>
      <c r="M245" s="92"/>
      <c r="N245" s="93">
        <v>240</v>
      </c>
      <c r="P245" s="6"/>
    </row>
    <row r="246" spans="1:16" ht="15" customHeight="1" x14ac:dyDescent="0.2">
      <c r="A246" s="97" t="b">
        <v>0</v>
      </c>
      <c r="B246" s="98" t="b">
        <v>0</v>
      </c>
      <c r="C246" s="75" t="s">
        <v>99</v>
      </c>
      <c r="D246" s="79" t="s">
        <v>349</v>
      </c>
      <c r="E246" s="133" t="b">
        <v>1</v>
      </c>
      <c r="F246" s="92" t="s">
        <v>425</v>
      </c>
      <c r="G246" s="92" t="s">
        <v>425</v>
      </c>
      <c r="H246" s="92" t="s">
        <v>425</v>
      </c>
      <c r="I246" s="92" t="s">
        <v>425</v>
      </c>
      <c r="J246" s="92"/>
      <c r="K246" s="92"/>
      <c r="L246" s="92"/>
      <c r="M246" s="92"/>
      <c r="N246" s="93">
        <v>241</v>
      </c>
      <c r="P246" s="6"/>
    </row>
    <row r="247" spans="1:16" ht="15" customHeight="1" x14ac:dyDescent="0.2">
      <c r="A247" s="97" t="b">
        <v>0</v>
      </c>
      <c r="B247" s="98" t="b">
        <v>0</v>
      </c>
      <c r="C247" s="75" t="s">
        <v>358</v>
      </c>
      <c r="D247" s="79" t="s">
        <v>359</v>
      </c>
      <c r="E247" s="130"/>
      <c r="F247" s="92" t="s">
        <v>425</v>
      </c>
      <c r="G247" s="92" t="s">
        <v>425</v>
      </c>
      <c r="H247" s="92" t="s">
        <v>425</v>
      </c>
      <c r="I247" s="92" t="s">
        <v>425</v>
      </c>
      <c r="J247" s="92"/>
      <c r="K247" s="92"/>
      <c r="L247" s="92"/>
      <c r="M247" s="92"/>
      <c r="N247" s="93">
        <v>242</v>
      </c>
      <c r="P247" s="6"/>
    </row>
    <row r="248" spans="1:16" ht="15" customHeight="1" x14ac:dyDescent="0.2">
      <c r="A248" s="97" t="b">
        <v>0</v>
      </c>
      <c r="B248" s="98" t="b">
        <v>0</v>
      </c>
      <c r="C248" s="75" t="s">
        <v>100</v>
      </c>
      <c r="D248" s="79" t="s">
        <v>356</v>
      </c>
      <c r="E248" s="130"/>
      <c r="F248" s="92" t="s">
        <v>425</v>
      </c>
      <c r="G248" s="92" t="s">
        <v>425</v>
      </c>
      <c r="H248" s="92" t="s">
        <v>425</v>
      </c>
      <c r="I248" s="92" t="s">
        <v>425</v>
      </c>
      <c r="J248" s="92"/>
      <c r="K248" s="92"/>
      <c r="L248" s="92"/>
      <c r="M248" s="92"/>
      <c r="N248" s="93">
        <v>243</v>
      </c>
      <c r="P248" s="6"/>
    </row>
    <row r="249" spans="1:16" ht="15" customHeight="1" x14ac:dyDescent="0.2">
      <c r="A249" s="97" t="b">
        <v>0</v>
      </c>
      <c r="B249" s="98" t="b">
        <v>0</v>
      </c>
      <c r="C249" s="75" t="s">
        <v>360</v>
      </c>
      <c r="D249" s="79" t="s">
        <v>361</v>
      </c>
      <c r="E249" s="130"/>
      <c r="F249" s="92" t="s">
        <v>425</v>
      </c>
      <c r="G249" s="92" t="s">
        <v>425</v>
      </c>
      <c r="H249" s="92" t="s">
        <v>425</v>
      </c>
      <c r="I249" s="92" t="s">
        <v>425</v>
      </c>
      <c r="J249" s="92"/>
      <c r="K249" s="92"/>
      <c r="L249" s="92"/>
      <c r="M249" s="92"/>
      <c r="N249" s="93">
        <v>244</v>
      </c>
      <c r="P249" s="6"/>
    </row>
    <row r="250" spans="1:16" ht="15" customHeight="1" x14ac:dyDescent="0.2">
      <c r="A250" s="97" t="b">
        <v>0</v>
      </c>
      <c r="B250" s="98" t="b">
        <v>0</v>
      </c>
      <c r="C250" s="75" t="s">
        <v>101</v>
      </c>
      <c r="D250" s="79" t="s">
        <v>357</v>
      </c>
      <c r="E250" s="133" t="b">
        <v>1</v>
      </c>
      <c r="F250" s="92" t="s">
        <v>425</v>
      </c>
      <c r="G250" s="92" t="s">
        <v>425</v>
      </c>
      <c r="H250" s="92" t="s">
        <v>425</v>
      </c>
      <c r="I250" s="92" t="s">
        <v>425</v>
      </c>
      <c r="J250" s="92"/>
      <c r="K250" s="92"/>
      <c r="L250" s="92"/>
      <c r="M250" s="92"/>
      <c r="N250" s="93">
        <v>245</v>
      </c>
      <c r="P250" s="6"/>
    </row>
    <row r="251" spans="1:16" ht="15" customHeight="1" x14ac:dyDescent="0.2">
      <c r="A251" s="97" t="b">
        <v>0</v>
      </c>
      <c r="B251" s="98" t="b">
        <v>0</v>
      </c>
      <c r="C251" s="75" t="s">
        <v>371</v>
      </c>
      <c r="D251" s="79" t="s">
        <v>655</v>
      </c>
      <c r="E251" s="130"/>
      <c r="F251" s="92" t="s">
        <v>425</v>
      </c>
      <c r="G251" s="92" t="s">
        <v>425</v>
      </c>
      <c r="H251" s="92" t="s">
        <v>425</v>
      </c>
      <c r="I251" s="92" t="s">
        <v>425</v>
      </c>
      <c r="J251" s="92"/>
      <c r="K251" s="92"/>
      <c r="L251" s="92"/>
      <c r="M251" s="92"/>
      <c r="N251" s="93">
        <v>246</v>
      </c>
      <c r="P251" s="6"/>
    </row>
    <row r="252" spans="1:16" ht="15" customHeight="1" x14ac:dyDescent="0.2">
      <c r="A252" s="97" t="b">
        <v>0</v>
      </c>
      <c r="B252" s="98" t="b">
        <v>0</v>
      </c>
      <c r="C252" s="75" t="s">
        <v>656</v>
      </c>
      <c r="D252" s="79" t="s">
        <v>657</v>
      </c>
      <c r="E252" s="133" t="b">
        <v>1</v>
      </c>
      <c r="F252" s="92" t="s">
        <v>425</v>
      </c>
      <c r="G252" s="92" t="s">
        <v>425</v>
      </c>
      <c r="H252" s="92" t="s">
        <v>425</v>
      </c>
      <c r="I252" s="92" t="s">
        <v>425</v>
      </c>
      <c r="J252" s="92"/>
      <c r="K252" s="92"/>
      <c r="L252" s="92"/>
      <c r="M252" s="92"/>
      <c r="N252" s="93">
        <v>247</v>
      </c>
      <c r="P252" s="6"/>
    </row>
    <row r="253" spans="1:16" ht="15" customHeight="1" x14ac:dyDescent="0.2">
      <c r="A253" s="97" t="b">
        <v>0</v>
      </c>
      <c r="B253" s="98" t="b">
        <v>0</v>
      </c>
      <c r="C253" s="75" t="s">
        <v>514</v>
      </c>
      <c r="D253" s="79" t="s">
        <v>609</v>
      </c>
      <c r="E253" s="130"/>
      <c r="F253" s="92" t="s">
        <v>425</v>
      </c>
      <c r="G253" s="92" t="s">
        <v>425</v>
      </c>
      <c r="H253" s="92" t="s">
        <v>425</v>
      </c>
      <c r="I253" s="92" t="s">
        <v>425</v>
      </c>
      <c r="J253" s="92"/>
      <c r="K253" s="92"/>
      <c r="L253" s="92"/>
      <c r="M253" s="92"/>
      <c r="N253" s="93">
        <v>248</v>
      </c>
      <c r="P253" s="6"/>
    </row>
    <row r="254" spans="1:16" ht="15" customHeight="1" x14ac:dyDescent="0.2">
      <c r="A254" s="97" t="b">
        <v>0</v>
      </c>
      <c r="B254" s="98" t="b">
        <v>0</v>
      </c>
      <c r="C254" s="75" t="s">
        <v>515</v>
      </c>
      <c r="D254" s="79" t="s">
        <v>557</v>
      </c>
      <c r="E254" s="133" t="b">
        <v>1</v>
      </c>
      <c r="F254" s="92" t="s">
        <v>425</v>
      </c>
      <c r="G254" s="92" t="s">
        <v>425</v>
      </c>
      <c r="H254" s="92" t="s">
        <v>425</v>
      </c>
      <c r="I254" s="92" t="s">
        <v>425</v>
      </c>
      <c r="J254" s="92"/>
      <c r="K254" s="92"/>
      <c r="L254" s="92"/>
      <c r="M254" s="92"/>
      <c r="N254" s="93">
        <v>249</v>
      </c>
      <c r="P254" s="6"/>
    </row>
    <row r="255" spans="1:16" ht="15" customHeight="1" x14ac:dyDescent="0.2">
      <c r="A255" s="97" t="b">
        <v>0</v>
      </c>
      <c r="B255" s="98" t="b">
        <v>0</v>
      </c>
      <c r="C255" s="75" t="s">
        <v>516</v>
      </c>
      <c r="D255" s="79" t="s">
        <v>558</v>
      </c>
      <c r="E255" s="130"/>
      <c r="F255" s="92" t="s">
        <v>425</v>
      </c>
      <c r="G255" s="92" t="s">
        <v>425</v>
      </c>
      <c r="H255" s="92" t="s">
        <v>425</v>
      </c>
      <c r="I255" s="92" t="s">
        <v>425</v>
      </c>
      <c r="J255" s="92"/>
      <c r="K255" s="92"/>
      <c r="L255" s="92"/>
      <c r="M255" s="92"/>
      <c r="N255" s="93">
        <v>250</v>
      </c>
      <c r="P255" s="6"/>
    </row>
    <row r="256" spans="1:16" ht="15" customHeight="1" x14ac:dyDescent="0.2">
      <c r="A256" s="97" t="b">
        <v>0</v>
      </c>
      <c r="B256" s="98" t="b">
        <v>0</v>
      </c>
      <c r="C256" s="75" t="s">
        <v>329</v>
      </c>
      <c r="D256" s="79" t="s">
        <v>614</v>
      </c>
      <c r="E256" s="130"/>
      <c r="F256" s="92"/>
      <c r="G256" s="92"/>
      <c r="H256" s="92"/>
      <c r="I256" s="92"/>
      <c r="J256" s="92"/>
      <c r="K256" s="92"/>
      <c r="L256" s="92" t="s">
        <v>425</v>
      </c>
      <c r="M256" s="92"/>
      <c r="N256" s="93">
        <v>251</v>
      </c>
      <c r="P256" s="6"/>
    </row>
    <row r="257" spans="1:16" ht="15" customHeight="1" x14ac:dyDescent="0.2">
      <c r="A257" s="97" t="b">
        <v>0</v>
      </c>
      <c r="B257" s="98" t="b">
        <v>0</v>
      </c>
      <c r="C257" s="75" t="s">
        <v>330</v>
      </c>
      <c r="D257" s="79" t="s">
        <v>615</v>
      </c>
      <c r="E257" s="130"/>
      <c r="F257" s="92"/>
      <c r="G257" s="92"/>
      <c r="H257" s="92"/>
      <c r="I257" s="92"/>
      <c r="J257" s="92"/>
      <c r="K257" s="92"/>
      <c r="L257" s="92" t="s">
        <v>425</v>
      </c>
      <c r="M257" s="92"/>
      <c r="N257" s="93">
        <v>252</v>
      </c>
      <c r="P257" s="6"/>
    </row>
    <row r="258" spans="1:16" ht="15" customHeight="1" x14ac:dyDescent="0.2">
      <c r="A258" s="97" t="b">
        <v>0</v>
      </c>
      <c r="B258" s="98" t="b">
        <v>0</v>
      </c>
      <c r="C258" s="75" t="s">
        <v>331</v>
      </c>
      <c r="D258" s="79" t="s">
        <v>616</v>
      </c>
      <c r="E258" s="130"/>
      <c r="F258" s="92"/>
      <c r="G258" s="92"/>
      <c r="H258" s="92"/>
      <c r="I258" s="92"/>
      <c r="J258" s="92"/>
      <c r="K258" s="92"/>
      <c r="L258" s="92" t="s">
        <v>425</v>
      </c>
      <c r="M258" s="92"/>
      <c r="N258" s="93">
        <v>253</v>
      </c>
      <c r="P258" s="6"/>
    </row>
    <row r="259" spans="1:16" ht="15" customHeight="1" x14ac:dyDescent="0.2">
      <c r="A259" s="97" t="b">
        <v>0</v>
      </c>
      <c r="B259" s="98" t="b">
        <v>0</v>
      </c>
      <c r="C259" s="75" t="s">
        <v>332</v>
      </c>
      <c r="D259" s="79" t="s">
        <v>617</v>
      </c>
      <c r="E259" s="130"/>
      <c r="F259" s="92"/>
      <c r="G259" s="92"/>
      <c r="H259" s="92"/>
      <c r="I259" s="92"/>
      <c r="J259" s="92"/>
      <c r="K259" s="92"/>
      <c r="L259" s="92" t="s">
        <v>425</v>
      </c>
      <c r="M259" s="92"/>
      <c r="N259" s="93">
        <v>254</v>
      </c>
      <c r="P259" s="6"/>
    </row>
    <row r="260" spans="1:16" ht="15" customHeight="1" x14ac:dyDescent="0.2">
      <c r="A260" s="97" t="b">
        <v>0</v>
      </c>
      <c r="B260" s="98" t="b">
        <v>0</v>
      </c>
      <c r="C260" s="75" t="s">
        <v>333</v>
      </c>
      <c r="D260" s="79" t="s">
        <v>618</v>
      </c>
      <c r="E260" s="130"/>
      <c r="F260" s="92"/>
      <c r="G260" s="92"/>
      <c r="H260" s="92"/>
      <c r="I260" s="92"/>
      <c r="J260" s="92"/>
      <c r="K260" s="92"/>
      <c r="L260" s="92" t="s">
        <v>425</v>
      </c>
      <c r="M260" s="92"/>
      <c r="N260" s="93">
        <v>255</v>
      </c>
      <c r="P260" s="6"/>
    </row>
    <row r="261" spans="1:16" ht="15" customHeight="1" x14ac:dyDescent="0.2">
      <c r="A261" s="97" t="b">
        <v>0</v>
      </c>
      <c r="B261" s="98" t="b">
        <v>0</v>
      </c>
      <c r="C261" s="75" t="s">
        <v>334</v>
      </c>
      <c r="D261" s="79" t="s">
        <v>619</v>
      </c>
      <c r="E261" s="130"/>
      <c r="F261" s="92"/>
      <c r="G261" s="92"/>
      <c r="H261" s="92"/>
      <c r="I261" s="92"/>
      <c r="J261" s="92"/>
      <c r="K261" s="92"/>
      <c r="L261" s="92" t="s">
        <v>425</v>
      </c>
      <c r="M261" s="92"/>
      <c r="N261" s="93">
        <v>256</v>
      </c>
      <c r="P261" s="6"/>
    </row>
    <row r="262" spans="1:16" ht="15" customHeight="1" x14ac:dyDescent="0.2">
      <c r="A262" s="97" t="b">
        <v>0</v>
      </c>
      <c r="B262" s="98" t="b">
        <v>0</v>
      </c>
      <c r="C262" s="75" t="s">
        <v>335</v>
      </c>
      <c r="D262" s="79" t="s">
        <v>620</v>
      </c>
      <c r="E262" s="130"/>
      <c r="F262" s="92"/>
      <c r="G262" s="92"/>
      <c r="H262" s="92"/>
      <c r="I262" s="92"/>
      <c r="J262" s="92"/>
      <c r="K262" s="92"/>
      <c r="L262" s="92" t="s">
        <v>425</v>
      </c>
      <c r="M262" s="92"/>
      <c r="N262" s="93">
        <v>257</v>
      </c>
      <c r="P262" s="6"/>
    </row>
    <row r="263" spans="1:16" ht="15" customHeight="1" x14ac:dyDescent="0.2">
      <c r="A263" s="97" t="b">
        <v>0</v>
      </c>
      <c r="B263" s="98" t="b">
        <v>0</v>
      </c>
      <c r="C263" s="75" t="s">
        <v>336</v>
      </c>
      <c r="D263" s="79" t="s">
        <v>621</v>
      </c>
      <c r="E263" s="130"/>
      <c r="F263" s="92"/>
      <c r="G263" s="92"/>
      <c r="H263" s="92"/>
      <c r="I263" s="92"/>
      <c r="J263" s="92"/>
      <c r="K263" s="92"/>
      <c r="L263" s="92" t="s">
        <v>425</v>
      </c>
      <c r="M263" s="92"/>
      <c r="N263" s="93">
        <v>258</v>
      </c>
      <c r="P263" s="6"/>
    </row>
    <row r="264" spans="1:16" ht="15" customHeight="1" x14ac:dyDescent="0.2">
      <c r="A264" s="97" t="b">
        <v>0</v>
      </c>
      <c r="B264" s="98" t="b">
        <v>0</v>
      </c>
      <c r="C264" s="75" t="s">
        <v>337</v>
      </c>
      <c r="D264" s="79" t="s">
        <v>622</v>
      </c>
      <c r="E264" s="130"/>
      <c r="F264" s="92"/>
      <c r="G264" s="92"/>
      <c r="H264" s="92"/>
      <c r="I264" s="92"/>
      <c r="J264" s="92"/>
      <c r="K264" s="92"/>
      <c r="L264" s="92" t="s">
        <v>425</v>
      </c>
      <c r="M264" s="92"/>
      <c r="N264" s="93">
        <v>259</v>
      </c>
      <c r="P264" s="6"/>
    </row>
    <row r="265" spans="1:16" ht="15" customHeight="1" x14ac:dyDescent="0.2">
      <c r="A265" s="97" t="b">
        <v>0</v>
      </c>
      <c r="B265" s="98" t="b">
        <v>0</v>
      </c>
      <c r="C265" s="75" t="s">
        <v>338</v>
      </c>
      <c r="D265" s="79" t="s">
        <v>623</v>
      </c>
      <c r="E265" s="130"/>
      <c r="F265" s="92"/>
      <c r="G265" s="92"/>
      <c r="H265" s="92"/>
      <c r="I265" s="92"/>
      <c r="J265" s="92"/>
      <c r="K265" s="92"/>
      <c r="L265" s="92" t="s">
        <v>425</v>
      </c>
      <c r="M265" s="92"/>
      <c r="N265" s="93">
        <v>260</v>
      </c>
      <c r="P265" s="6"/>
    </row>
    <row r="266" spans="1:16" ht="15" customHeight="1" x14ac:dyDescent="0.2">
      <c r="A266" s="97" t="b">
        <v>0</v>
      </c>
      <c r="B266" s="98" t="b">
        <v>0</v>
      </c>
      <c r="C266" s="75" t="s">
        <v>339</v>
      </c>
      <c r="D266" s="79" t="s">
        <v>624</v>
      </c>
      <c r="E266" s="130"/>
      <c r="F266" s="92"/>
      <c r="G266" s="92"/>
      <c r="H266" s="92"/>
      <c r="I266" s="92"/>
      <c r="J266" s="92"/>
      <c r="K266" s="92"/>
      <c r="L266" s="92" t="s">
        <v>425</v>
      </c>
      <c r="M266" s="92"/>
      <c r="N266" s="93">
        <v>261</v>
      </c>
      <c r="P266" s="6"/>
    </row>
    <row r="267" spans="1:16" ht="15" customHeight="1" x14ac:dyDescent="0.2">
      <c r="A267" s="97" t="b">
        <v>0</v>
      </c>
      <c r="B267" s="98" t="b">
        <v>0</v>
      </c>
      <c r="C267" s="75" t="s">
        <v>340</v>
      </c>
      <c r="D267" s="79" t="s">
        <v>625</v>
      </c>
      <c r="E267" s="130"/>
      <c r="F267" s="92"/>
      <c r="G267" s="92"/>
      <c r="H267" s="92"/>
      <c r="I267" s="92"/>
      <c r="J267" s="92"/>
      <c r="K267" s="92"/>
      <c r="L267" s="92" t="s">
        <v>425</v>
      </c>
      <c r="M267" s="92"/>
      <c r="N267" s="93">
        <v>262</v>
      </c>
      <c r="P267" s="6"/>
    </row>
    <row r="268" spans="1:16" ht="15" customHeight="1" x14ac:dyDescent="0.2">
      <c r="A268" s="97" t="b">
        <v>0</v>
      </c>
      <c r="B268" s="98" t="b">
        <v>0</v>
      </c>
      <c r="C268" s="75" t="s">
        <v>341</v>
      </c>
      <c r="D268" s="79" t="s">
        <v>626</v>
      </c>
      <c r="E268" s="130"/>
      <c r="F268" s="92"/>
      <c r="G268" s="92"/>
      <c r="H268" s="92"/>
      <c r="I268" s="92"/>
      <c r="J268" s="92"/>
      <c r="K268" s="92"/>
      <c r="L268" s="92" t="s">
        <v>425</v>
      </c>
      <c r="M268" s="92"/>
      <c r="N268" s="93">
        <v>263</v>
      </c>
      <c r="P268" s="6"/>
    </row>
    <row r="269" spans="1:16" ht="15" customHeight="1" x14ac:dyDescent="0.2">
      <c r="A269" s="97" t="b">
        <v>0</v>
      </c>
      <c r="B269" s="98" t="b">
        <v>0</v>
      </c>
      <c r="C269" s="75" t="s">
        <v>342</v>
      </c>
      <c r="D269" s="79" t="s">
        <v>627</v>
      </c>
      <c r="E269" s="130"/>
      <c r="F269" s="92"/>
      <c r="G269" s="92"/>
      <c r="H269" s="92"/>
      <c r="I269" s="92"/>
      <c r="J269" s="92"/>
      <c r="K269" s="92"/>
      <c r="L269" s="92" t="s">
        <v>425</v>
      </c>
      <c r="M269" s="92"/>
      <c r="N269" s="93">
        <v>264</v>
      </c>
      <c r="P269" s="6"/>
    </row>
    <row r="270" spans="1:16" ht="15" customHeight="1" x14ac:dyDescent="0.2">
      <c r="A270" s="97" t="b">
        <v>0</v>
      </c>
      <c r="B270" s="98" t="b">
        <v>0</v>
      </c>
      <c r="C270" s="75" t="s">
        <v>54</v>
      </c>
      <c r="D270" s="79" t="s">
        <v>344</v>
      </c>
      <c r="E270" s="130"/>
      <c r="F270" s="92"/>
      <c r="G270" s="92"/>
      <c r="H270" s="92"/>
      <c r="I270" s="92"/>
      <c r="J270" s="92" t="s">
        <v>425</v>
      </c>
      <c r="K270" s="92"/>
      <c r="L270" s="92"/>
      <c r="M270" s="92"/>
      <c r="N270" s="93">
        <v>265</v>
      </c>
      <c r="P270" s="6"/>
    </row>
    <row r="271" spans="1:16" ht="15" customHeight="1" x14ac:dyDescent="0.2">
      <c r="A271" s="97" t="b">
        <v>0</v>
      </c>
      <c r="B271" s="98" t="b">
        <v>0</v>
      </c>
      <c r="C271" s="75" t="s">
        <v>55</v>
      </c>
      <c r="D271" s="79" t="s">
        <v>345</v>
      </c>
      <c r="E271" s="130"/>
      <c r="F271" s="92"/>
      <c r="G271" s="92"/>
      <c r="H271" s="92"/>
      <c r="I271" s="92"/>
      <c r="J271" s="92" t="s">
        <v>425</v>
      </c>
      <c r="K271" s="92"/>
      <c r="L271" s="92"/>
      <c r="M271" s="92"/>
      <c r="N271" s="93">
        <v>266</v>
      </c>
      <c r="P271" s="6"/>
    </row>
    <row r="272" spans="1:16" ht="15" customHeight="1" x14ac:dyDescent="0.2">
      <c r="A272" s="97" t="b">
        <v>0</v>
      </c>
      <c r="B272" s="98" t="b">
        <v>0</v>
      </c>
      <c r="C272" s="75" t="s">
        <v>188</v>
      </c>
      <c r="D272" s="79" t="s">
        <v>194</v>
      </c>
      <c r="E272" s="130"/>
      <c r="F272" s="92" t="s">
        <v>425</v>
      </c>
      <c r="G272" s="92"/>
      <c r="H272" s="92"/>
      <c r="I272" s="92"/>
      <c r="J272" s="92"/>
      <c r="K272" s="92"/>
      <c r="L272" s="92"/>
      <c r="M272" s="92"/>
      <c r="N272" s="93">
        <v>267</v>
      </c>
      <c r="P272" s="6"/>
    </row>
    <row r="273" spans="1:16" ht="15" customHeight="1" x14ac:dyDescent="0.2">
      <c r="A273" s="97" t="b">
        <v>0</v>
      </c>
      <c r="B273" s="98" t="b">
        <v>0</v>
      </c>
      <c r="C273" s="75" t="s">
        <v>189</v>
      </c>
      <c r="D273" s="79" t="s">
        <v>193</v>
      </c>
      <c r="E273" s="130"/>
      <c r="F273" s="92" t="s">
        <v>425</v>
      </c>
      <c r="G273" s="92"/>
      <c r="H273" s="92"/>
      <c r="I273" s="92"/>
      <c r="J273" s="92"/>
      <c r="K273" s="92"/>
      <c r="L273" s="92"/>
      <c r="M273" s="92"/>
      <c r="N273" s="93">
        <v>268</v>
      </c>
      <c r="P273" s="6"/>
    </row>
    <row r="274" spans="1:16" ht="15" customHeight="1" x14ac:dyDescent="0.2">
      <c r="A274" s="97" t="b">
        <v>0</v>
      </c>
      <c r="B274" s="98" t="b">
        <v>0</v>
      </c>
      <c r="C274" s="75" t="s">
        <v>79</v>
      </c>
      <c r="D274" s="79" t="s">
        <v>204</v>
      </c>
      <c r="E274" s="130"/>
      <c r="F274" s="92" t="s">
        <v>425</v>
      </c>
      <c r="G274" s="92"/>
      <c r="H274" s="92"/>
      <c r="I274" s="92"/>
      <c r="J274" s="92"/>
      <c r="K274" s="92"/>
      <c r="L274" s="92"/>
      <c r="M274" s="92"/>
      <c r="N274" s="93">
        <v>269</v>
      </c>
      <c r="P274" s="6"/>
    </row>
    <row r="275" spans="1:16" ht="15" customHeight="1" x14ac:dyDescent="0.2">
      <c r="A275" s="97" t="b">
        <v>0</v>
      </c>
      <c r="B275" s="98" t="b">
        <v>0</v>
      </c>
      <c r="C275" s="75" t="s">
        <v>190</v>
      </c>
      <c r="D275" s="79" t="s">
        <v>207</v>
      </c>
      <c r="E275" s="130"/>
      <c r="F275" s="92" t="s">
        <v>425</v>
      </c>
      <c r="G275" s="92"/>
      <c r="H275" s="92"/>
      <c r="I275" s="92"/>
      <c r="J275" s="92"/>
      <c r="K275" s="92"/>
      <c r="L275" s="92"/>
      <c r="M275" s="92"/>
      <c r="N275" s="93">
        <v>270</v>
      </c>
      <c r="P275" s="6"/>
    </row>
    <row r="276" spans="1:16" ht="15" customHeight="1" x14ac:dyDescent="0.2">
      <c r="A276" s="97" t="b">
        <v>0</v>
      </c>
      <c r="B276" s="98" t="b">
        <v>0</v>
      </c>
      <c r="C276" s="75" t="s">
        <v>80</v>
      </c>
      <c r="D276" s="79" t="s">
        <v>205</v>
      </c>
      <c r="E276" s="130"/>
      <c r="F276" s="92" t="s">
        <v>425</v>
      </c>
      <c r="G276" s="92"/>
      <c r="H276" s="92"/>
      <c r="I276" s="92"/>
      <c r="J276" s="92"/>
      <c r="K276" s="92"/>
      <c r="L276" s="92"/>
      <c r="M276" s="92"/>
      <c r="N276" s="93">
        <v>271</v>
      </c>
      <c r="P276" s="6"/>
    </row>
    <row r="277" spans="1:16" ht="15" customHeight="1" x14ac:dyDescent="0.2">
      <c r="A277" s="97" t="b">
        <v>0</v>
      </c>
      <c r="B277" s="98" t="b">
        <v>0</v>
      </c>
      <c r="C277" s="75" t="s">
        <v>191</v>
      </c>
      <c r="D277" s="79" t="s">
        <v>208</v>
      </c>
      <c r="E277" s="130"/>
      <c r="F277" s="92" t="s">
        <v>425</v>
      </c>
      <c r="G277" s="92"/>
      <c r="H277" s="92"/>
      <c r="I277" s="92"/>
      <c r="J277" s="92"/>
      <c r="K277" s="92"/>
      <c r="L277" s="92"/>
      <c r="M277" s="92"/>
      <c r="N277" s="93">
        <v>272</v>
      </c>
      <c r="P277" s="6"/>
    </row>
    <row r="278" spans="1:16" ht="15" customHeight="1" x14ac:dyDescent="0.2">
      <c r="A278" s="97" t="b">
        <v>0</v>
      </c>
      <c r="B278" s="98" t="b">
        <v>0</v>
      </c>
      <c r="C278" s="75" t="s">
        <v>81</v>
      </c>
      <c r="D278" s="79" t="s">
        <v>206</v>
      </c>
      <c r="E278" s="130"/>
      <c r="F278" s="92" t="s">
        <v>425</v>
      </c>
      <c r="G278" s="92"/>
      <c r="H278" s="92"/>
      <c r="I278" s="92"/>
      <c r="J278" s="92"/>
      <c r="K278" s="92"/>
      <c r="L278" s="92"/>
      <c r="M278" s="92"/>
      <c r="N278" s="93">
        <v>273</v>
      </c>
      <c r="P278" s="6"/>
    </row>
    <row r="279" spans="1:16" ht="15" customHeight="1" x14ac:dyDescent="0.2">
      <c r="A279" s="97" t="b">
        <v>0</v>
      </c>
      <c r="B279" s="98" t="b">
        <v>0</v>
      </c>
      <c r="C279" s="75" t="s">
        <v>192</v>
      </c>
      <c r="D279" s="79" t="s">
        <v>209</v>
      </c>
      <c r="E279" s="130"/>
      <c r="F279" s="92" t="s">
        <v>425</v>
      </c>
      <c r="G279" s="92"/>
      <c r="H279" s="92"/>
      <c r="I279" s="92"/>
      <c r="J279" s="92"/>
      <c r="K279" s="92"/>
      <c r="L279" s="92"/>
      <c r="M279" s="92"/>
      <c r="N279" s="93">
        <v>274</v>
      </c>
      <c r="P279" s="6"/>
    </row>
    <row r="280" spans="1:16" ht="15" customHeight="1" x14ac:dyDescent="0.2">
      <c r="A280" s="97" t="b">
        <v>0</v>
      </c>
      <c r="B280" s="98" t="b">
        <v>0</v>
      </c>
      <c r="C280" s="75" t="s">
        <v>211</v>
      </c>
      <c r="D280" s="79" t="s">
        <v>213</v>
      </c>
      <c r="E280" s="130"/>
      <c r="F280" s="92" t="s">
        <v>425</v>
      </c>
      <c r="G280" s="92"/>
      <c r="H280" s="92"/>
      <c r="I280" s="92"/>
      <c r="J280" s="92"/>
      <c r="K280" s="92"/>
      <c r="L280" s="92"/>
      <c r="M280" s="92"/>
      <c r="N280" s="93">
        <v>275</v>
      </c>
      <c r="P280" s="6"/>
    </row>
    <row r="281" spans="1:16" ht="15" customHeight="1" x14ac:dyDescent="0.2">
      <c r="A281" s="97" t="b">
        <v>0</v>
      </c>
      <c r="B281" s="98" t="b">
        <v>0</v>
      </c>
      <c r="C281" s="75" t="s">
        <v>212</v>
      </c>
      <c r="D281" s="79" t="s">
        <v>214</v>
      </c>
      <c r="E281" s="130"/>
      <c r="F281" s="92" t="s">
        <v>425</v>
      </c>
      <c r="G281" s="92"/>
      <c r="H281" s="92"/>
      <c r="I281" s="92"/>
      <c r="J281" s="92"/>
      <c r="K281" s="92"/>
      <c r="L281" s="92"/>
      <c r="M281" s="92"/>
      <c r="N281" s="93">
        <v>276</v>
      </c>
      <c r="P281" s="6"/>
    </row>
    <row r="282" spans="1:16" ht="15" customHeight="1" x14ac:dyDescent="0.2">
      <c r="A282" s="97" t="b">
        <v>0</v>
      </c>
      <c r="B282" s="98" t="b">
        <v>0</v>
      </c>
      <c r="C282" s="75" t="s">
        <v>215</v>
      </c>
      <c r="D282" s="79" t="s">
        <v>216</v>
      </c>
      <c r="E282" s="130"/>
      <c r="F282" s="92" t="s">
        <v>425</v>
      </c>
      <c r="G282" s="92"/>
      <c r="H282" s="92"/>
      <c r="I282" s="92"/>
      <c r="J282" s="92"/>
      <c r="K282" s="92"/>
      <c r="L282" s="92"/>
      <c r="M282" s="92"/>
      <c r="N282" s="93">
        <v>277</v>
      </c>
      <c r="P282" s="6"/>
    </row>
    <row r="283" spans="1:16" ht="15" customHeight="1" x14ac:dyDescent="0.2">
      <c r="A283" s="97" t="b">
        <v>0</v>
      </c>
      <c r="B283" s="98" t="b">
        <v>0</v>
      </c>
      <c r="C283" s="75" t="s">
        <v>217</v>
      </c>
      <c r="D283" s="79" t="s">
        <v>218</v>
      </c>
      <c r="E283" s="130"/>
      <c r="F283" s="92" t="s">
        <v>425</v>
      </c>
      <c r="G283" s="92"/>
      <c r="H283" s="92"/>
      <c r="I283" s="92"/>
      <c r="J283" s="92"/>
      <c r="K283" s="92"/>
      <c r="L283" s="92"/>
      <c r="M283" s="92"/>
      <c r="N283" s="93">
        <v>278</v>
      </c>
      <c r="P283" s="6"/>
    </row>
    <row r="284" spans="1:16" ht="15" customHeight="1" x14ac:dyDescent="0.2">
      <c r="A284" s="97" t="b">
        <v>0</v>
      </c>
      <c r="B284" s="98" t="b">
        <v>0</v>
      </c>
      <c r="C284" s="75" t="s">
        <v>219</v>
      </c>
      <c r="D284" s="79" t="s">
        <v>220</v>
      </c>
      <c r="E284" s="130"/>
      <c r="F284" s="92" t="s">
        <v>425</v>
      </c>
      <c r="G284" s="92"/>
      <c r="H284" s="92"/>
      <c r="I284" s="92"/>
      <c r="J284" s="92"/>
      <c r="K284" s="92"/>
      <c r="L284" s="92"/>
      <c r="M284" s="92"/>
      <c r="N284" s="93">
        <v>279</v>
      </c>
      <c r="P284" s="6"/>
    </row>
    <row r="285" spans="1:16" ht="15" customHeight="1" x14ac:dyDescent="0.2">
      <c r="A285" s="97" t="b">
        <v>0</v>
      </c>
      <c r="B285" s="98" t="b">
        <v>0</v>
      </c>
      <c r="C285" s="75" t="s">
        <v>221</v>
      </c>
      <c r="D285" s="79" t="s">
        <v>222</v>
      </c>
      <c r="E285" s="130"/>
      <c r="F285" s="92" t="s">
        <v>425</v>
      </c>
      <c r="G285" s="92"/>
      <c r="H285" s="92"/>
      <c r="I285" s="92"/>
      <c r="J285" s="92"/>
      <c r="K285" s="92"/>
      <c r="L285" s="92"/>
      <c r="M285" s="92"/>
      <c r="N285" s="93">
        <v>280</v>
      </c>
      <c r="P285" s="6"/>
    </row>
    <row r="286" spans="1:16" ht="15" customHeight="1" x14ac:dyDescent="0.2">
      <c r="A286" s="97" t="b">
        <v>0</v>
      </c>
      <c r="B286" s="98" t="b">
        <v>0</v>
      </c>
      <c r="C286" s="75" t="s">
        <v>223</v>
      </c>
      <c r="D286" s="79" t="s">
        <v>224</v>
      </c>
      <c r="E286" s="130"/>
      <c r="F286" s="92" t="s">
        <v>425</v>
      </c>
      <c r="G286" s="92"/>
      <c r="H286" s="92"/>
      <c r="I286" s="92"/>
      <c r="J286" s="92"/>
      <c r="K286" s="92"/>
      <c r="L286" s="92"/>
      <c r="M286" s="92"/>
      <c r="N286" s="93">
        <v>281</v>
      </c>
      <c r="P286" s="6"/>
    </row>
    <row r="287" spans="1:16" ht="15" customHeight="1" x14ac:dyDescent="0.2">
      <c r="A287" s="97" t="b">
        <v>0</v>
      </c>
      <c r="B287" s="98" t="b">
        <v>0</v>
      </c>
      <c r="C287" s="75" t="s">
        <v>225</v>
      </c>
      <c r="D287" s="79" t="s">
        <v>226</v>
      </c>
      <c r="E287" s="130"/>
      <c r="F287" s="92" t="s">
        <v>425</v>
      </c>
      <c r="G287" s="92"/>
      <c r="H287" s="92"/>
      <c r="I287" s="92"/>
      <c r="J287" s="92"/>
      <c r="K287" s="92"/>
      <c r="L287" s="92"/>
      <c r="M287" s="92"/>
      <c r="N287" s="93">
        <v>282</v>
      </c>
      <c r="P287" s="6"/>
    </row>
    <row r="288" spans="1:16" ht="15" customHeight="1" x14ac:dyDescent="0.2">
      <c r="A288" s="97" t="b">
        <v>0</v>
      </c>
      <c r="B288" s="98" t="b">
        <v>0</v>
      </c>
      <c r="C288" s="75" t="s">
        <v>227</v>
      </c>
      <c r="D288" s="79" t="s">
        <v>228</v>
      </c>
      <c r="E288" s="130"/>
      <c r="F288" s="92" t="s">
        <v>425</v>
      </c>
      <c r="G288" s="92"/>
      <c r="H288" s="92"/>
      <c r="I288" s="92"/>
      <c r="J288" s="92"/>
      <c r="K288" s="92"/>
      <c r="L288" s="92"/>
      <c r="M288" s="92"/>
      <c r="N288" s="93">
        <v>283</v>
      </c>
      <c r="P288" s="6"/>
    </row>
    <row r="289" spans="1:16" ht="15" customHeight="1" x14ac:dyDescent="0.2">
      <c r="A289" s="97" t="b">
        <v>0</v>
      </c>
      <c r="B289" s="98" t="b">
        <v>0</v>
      </c>
      <c r="C289" s="75" t="s">
        <v>229</v>
      </c>
      <c r="D289" s="79" t="s">
        <v>230</v>
      </c>
      <c r="E289" s="130"/>
      <c r="F289" s="92" t="s">
        <v>425</v>
      </c>
      <c r="G289" s="92"/>
      <c r="H289" s="92"/>
      <c r="I289" s="92"/>
      <c r="J289" s="92"/>
      <c r="K289" s="92"/>
      <c r="L289" s="92"/>
      <c r="M289" s="92"/>
      <c r="N289" s="93">
        <v>284</v>
      </c>
      <c r="P289" s="6"/>
    </row>
    <row r="290" spans="1:16" ht="15" customHeight="1" x14ac:dyDescent="0.2">
      <c r="A290" s="97" t="b">
        <v>0</v>
      </c>
      <c r="B290" s="98" t="b">
        <v>0</v>
      </c>
      <c r="C290" s="75" t="s">
        <v>231</v>
      </c>
      <c r="D290" s="79" t="s">
        <v>232</v>
      </c>
      <c r="E290" s="130"/>
      <c r="F290" s="92" t="s">
        <v>425</v>
      </c>
      <c r="G290" s="92"/>
      <c r="H290" s="92"/>
      <c r="I290" s="92"/>
      <c r="J290" s="92"/>
      <c r="K290" s="92"/>
      <c r="L290" s="92"/>
      <c r="M290" s="92"/>
      <c r="N290" s="93">
        <v>285</v>
      </c>
      <c r="P290" s="6"/>
    </row>
    <row r="291" spans="1:16" ht="15" customHeight="1" x14ac:dyDescent="0.2">
      <c r="A291" s="97" t="b">
        <v>0</v>
      </c>
      <c r="B291" s="98" t="b">
        <v>0</v>
      </c>
      <c r="C291" s="75" t="s">
        <v>233</v>
      </c>
      <c r="D291" s="79" t="s">
        <v>234</v>
      </c>
      <c r="E291" s="130"/>
      <c r="F291" s="92" t="s">
        <v>425</v>
      </c>
      <c r="G291" s="92"/>
      <c r="H291" s="92"/>
      <c r="I291" s="92"/>
      <c r="J291" s="92"/>
      <c r="K291" s="92"/>
      <c r="L291" s="92"/>
      <c r="M291" s="92"/>
      <c r="N291" s="93">
        <v>286</v>
      </c>
      <c r="P291" s="6"/>
    </row>
    <row r="292" spans="1:16" ht="15" customHeight="1" x14ac:dyDescent="0.2">
      <c r="A292" s="97" t="b">
        <v>0</v>
      </c>
      <c r="B292" s="98" t="b">
        <v>0</v>
      </c>
      <c r="C292" s="75" t="s">
        <v>75</v>
      </c>
      <c r="D292" s="79" t="s">
        <v>320</v>
      </c>
      <c r="E292" s="130"/>
      <c r="F292" s="92"/>
      <c r="G292" s="92" t="s">
        <v>425</v>
      </c>
      <c r="H292" s="92" t="s">
        <v>425</v>
      </c>
      <c r="I292" s="92"/>
      <c r="J292" s="92"/>
      <c r="K292" s="92"/>
      <c r="L292" s="92"/>
      <c r="M292" s="92"/>
      <c r="N292" s="93">
        <v>287</v>
      </c>
      <c r="P292" s="6"/>
    </row>
    <row r="293" spans="1:16" ht="15" customHeight="1" x14ac:dyDescent="0.2">
      <c r="A293" s="97" t="b">
        <v>0</v>
      </c>
      <c r="B293" s="98" t="b">
        <v>0</v>
      </c>
      <c r="C293" s="75" t="s">
        <v>76</v>
      </c>
      <c r="D293" s="79" t="s">
        <v>321</v>
      </c>
      <c r="E293" s="130"/>
      <c r="F293" s="92"/>
      <c r="G293" s="92" t="s">
        <v>425</v>
      </c>
      <c r="H293" s="92" t="s">
        <v>425</v>
      </c>
      <c r="I293" s="92"/>
      <c r="J293" s="92"/>
      <c r="K293" s="92"/>
      <c r="L293" s="92"/>
      <c r="M293" s="92"/>
      <c r="N293" s="93">
        <v>288</v>
      </c>
      <c r="P293" s="6"/>
    </row>
    <row r="294" spans="1:16" ht="15" customHeight="1" x14ac:dyDescent="0.2">
      <c r="A294" s="97" t="b">
        <v>0</v>
      </c>
      <c r="B294" s="98" t="b">
        <v>0</v>
      </c>
      <c r="C294" s="75" t="s">
        <v>77</v>
      </c>
      <c r="D294" s="79" t="s">
        <v>322</v>
      </c>
      <c r="E294" s="130"/>
      <c r="F294" s="92"/>
      <c r="G294" s="92" t="s">
        <v>425</v>
      </c>
      <c r="H294" s="92" t="s">
        <v>425</v>
      </c>
      <c r="I294" s="92"/>
      <c r="J294" s="92"/>
      <c r="K294" s="92"/>
      <c r="L294" s="92"/>
      <c r="M294" s="92"/>
      <c r="N294" s="93">
        <v>289</v>
      </c>
      <c r="P294" s="6"/>
    </row>
    <row r="295" spans="1:16" ht="15" customHeight="1" x14ac:dyDescent="0.2">
      <c r="A295" s="97" t="b">
        <v>0</v>
      </c>
      <c r="B295" s="98" t="b">
        <v>0</v>
      </c>
      <c r="C295" s="75" t="s">
        <v>78</v>
      </c>
      <c r="D295" s="79" t="s">
        <v>323</v>
      </c>
      <c r="E295" s="130"/>
      <c r="F295" s="92"/>
      <c r="G295" s="92" t="s">
        <v>425</v>
      </c>
      <c r="H295" s="92" t="s">
        <v>425</v>
      </c>
      <c r="I295" s="92"/>
      <c r="J295" s="92"/>
      <c r="K295" s="92"/>
      <c r="L295" s="92"/>
      <c r="M295" s="92"/>
      <c r="N295" s="93">
        <v>290</v>
      </c>
      <c r="P295" s="6"/>
    </row>
    <row r="296" spans="1:16" ht="15" customHeight="1" x14ac:dyDescent="0.2">
      <c r="A296" s="97" t="b">
        <v>0</v>
      </c>
      <c r="B296" s="98" t="b">
        <v>0</v>
      </c>
      <c r="C296" s="75" t="s">
        <v>38</v>
      </c>
      <c r="D296" s="79" t="s">
        <v>324</v>
      </c>
      <c r="E296" s="130"/>
      <c r="F296" s="92" t="s">
        <v>425</v>
      </c>
      <c r="G296" s="92"/>
      <c r="H296" s="92"/>
      <c r="I296" s="92"/>
      <c r="J296" s="92"/>
      <c r="K296" s="92"/>
      <c r="L296" s="92"/>
      <c r="M296" s="92"/>
      <c r="N296" s="93">
        <v>291</v>
      </c>
      <c r="P296" s="6"/>
    </row>
    <row r="297" spans="1:16" ht="15" customHeight="1" x14ac:dyDescent="0.2">
      <c r="A297" s="97" t="b">
        <v>0</v>
      </c>
      <c r="B297" s="98" t="b">
        <v>0</v>
      </c>
      <c r="C297" s="75" t="s">
        <v>39</v>
      </c>
      <c r="D297" s="79" t="s">
        <v>325</v>
      </c>
      <c r="E297" s="130"/>
      <c r="F297" s="92" t="s">
        <v>425</v>
      </c>
      <c r="G297" s="92"/>
      <c r="H297" s="92"/>
      <c r="I297" s="92"/>
      <c r="J297" s="92"/>
      <c r="K297" s="92"/>
      <c r="L297" s="92"/>
      <c r="M297" s="92"/>
      <c r="N297" s="93">
        <v>292</v>
      </c>
      <c r="P297" s="6"/>
    </row>
    <row r="298" spans="1:16" ht="15" customHeight="1" x14ac:dyDescent="0.2">
      <c r="A298" s="97" t="b">
        <v>0</v>
      </c>
      <c r="B298" s="98" t="b">
        <v>0</v>
      </c>
      <c r="C298" s="75" t="s">
        <v>40</v>
      </c>
      <c r="D298" s="79" t="s">
        <v>304</v>
      </c>
      <c r="E298" s="130"/>
      <c r="F298" s="92" t="s">
        <v>425</v>
      </c>
      <c r="G298" s="92"/>
      <c r="H298" s="92"/>
      <c r="I298" s="92"/>
      <c r="J298" s="92"/>
      <c r="K298" s="92"/>
      <c r="L298" s="92"/>
      <c r="M298" s="92"/>
      <c r="N298" s="93">
        <v>293</v>
      </c>
      <c r="P298" s="6"/>
    </row>
    <row r="299" spans="1:16" ht="15" customHeight="1" x14ac:dyDescent="0.2">
      <c r="A299" s="97" t="b">
        <v>0</v>
      </c>
      <c r="B299" s="98" t="b">
        <v>0</v>
      </c>
      <c r="C299" s="75" t="s">
        <v>49</v>
      </c>
      <c r="D299" s="79" t="s">
        <v>263</v>
      </c>
      <c r="E299" s="130"/>
      <c r="F299" s="92" t="s">
        <v>425</v>
      </c>
      <c r="G299" s="92" t="s">
        <v>425</v>
      </c>
      <c r="H299" s="92" t="s">
        <v>425</v>
      </c>
      <c r="I299" s="92" t="s">
        <v>425</v>
      </c>
      <c r="J299" s="92"/>
      <c r="K299" s="92"/>
      <c r="L299" s="92"/>
      <c r="M299" s="92"/>
      <c r="N299" s="93">
        <v>294</v>
      </c>
      <c r="P299" s="6"/>
    </row>
    <row r="300" spans="1:16" ht="15" customHeight="1" x14ac:dyDescent="0.2">
      <c r="A300" s="97" t="b">
        <v>0</v>
      </c>
      <c r="B300" s="98" t="b">
        <v>0</v>
      </c>
      <c r="C300" s="75" t="s">
        <v>50</v>
      </c>
      <c r="D300" s="79" t="s">
        <v>262</v>
      </c>
      <c r="E300" s="130"/>
      <c r="F300" s="92" t="s">
        <v>425</v>
      </c>
      <c r="G300" s="92" t="s">
        <v>425</v>
      </c>
      <c r="H300" s="92" t="s">
        <v>425</v>
      </c>
      <c r="I300" s="92" t="s">
        <v>425</v>
      </c>
      <c r="J300" s="92"/>
      <c r="K300" s="92"/>
      <c r="L300" s="92"/>
      <c r="M300" s="92"/>
      <c r="N300" s="93">
        <v>295</v>
      </c>
      <c r="P300" s="6"/>
    </row>
    <row r="301" spans="1:16" ht="15" customHeight="1" x14ac:dyDescent="0.2">
      <c r="A301" s="97" t="b">
        <v>0</v>
      </c>
      <c r="B301" s="98" t="b">
        <v>0</v>
      </c>
      <c r="C301" s="75" t="s">
        <v>51</v>
      </c>
      <c r="D301" s="79" t="s">
        <v>702</v>
      </c>
      <c r="E301" s="130"/>
      <c r="F301" s="92" t="s">
        <v>425</v>
      </c>
      <c r="G301" s="92" t="s">
        <v>425</v>
      </c>
      <c r="H301" s="92" t="s">
        <v>425</v>
      </c>
      <c r="I301" s="92"/>
      <c r="J301" s="92"/>
      <c r="K301" s="92"/>
      <c r="L301" s="92"/>
      <c r="M301" s="92"/>
      <c r="N301" s="93">
        <v>296</v>
      </c>
      <c r="P301" s="6"/>
    </row>
    <row r="302" spans="1:16" ht="15" customHeight="1" x14ac:dyDescent="0.2">
      <c r="A302" s="97" t="b">
        <v>0</v>
      </c>
      <c r="B302" s="98" t="b">
        <v>0</v>
      </c>
      <c r="C302" s="75" t="s">
        <v>301</v>
      </c>
      <c r="D302" s="79" t="s">
        <v>302</v>
      </c>
      <c r="E302" s="130"/>
      <c r="F302" s="92"/>
      <c r="G302" s="92" t="s">
        <v>425</v>
      </c>
      <c r="H302" s="92" t="s">
        <v>425</v>
      </c>
      <c r="I302" s="92"/>
      <c r="J302" s="92"/>
      <c r="K302" s="92"/>
      <c r="L302" s="92"/>
      <c r="M302" s="92"/>
      <c r="N302" s="93">
        <v>297</v>
      </c>
      <c r="P302" s="6"/>
    </row>
    <row r="303" spans="1:16" ht="15" customHeight="1" x14ac:dyDescent="0.2">
      <c r="A303" s="97" t="b">
        <v>0</v>
      </c>
      <c r="B303" s="98" t="b">
        <v>0</v>
      </c>
      <c r="C303" s="75" t="s">
        <v>41</v>
      </c>
      <c r="D303" s="79" t="s">
        <v>303</v>
      </c>
      <c r="E303" s="130"/>
      <c r="F303" s="92"/>
      <c r="G303" s="92" t="s">
        <v>425</v>
      </c>
      <c r="H303" s="92" t="s">
        <v>425</v>
      </c>
      <c r="I303" s="92"/>
      <c r="J303" s="92"/>
      <c r="K303" s="92"/>
      <c r="L303" s="92"/>
      <c r="M303" s="92"/>
      <c r="N303" s="93">
        <v>298</v>
      </c>
      <c r="P303" s="6"/>
    </row>
    <row r="304" spans="1:16" ht="15" customHeight="1" x14ac:dyDescent="0.2">
      <c r="A304" s="97" t="b">
        <v>0</v>
      </c>
      <c r="B304" s="98" t="b">
        <v>0</v>
      </c>
      <c r="C304" s="75" t="s">
        <v>71</v>
      </c>
      <c r="D304" s="79" t="s">
        <v>318</v>
      </c>
      <c r="E304" s="130"/>
      <c r="F304" s="92"/>
      <c r="G304" s="92" t="s">
        <v>425</v>
      </c>
      <c r="H304" s="92" t="s">
        <v>425</v>
      </c>
      <c r="I304" s="92"/>
      <c r="J304" s="92"/>
      <c r="K304" s="92"/>
      <c r="L304" s="92"/>
      <c r="M304" s="92"/>
      <c r="N304" s="93">
        <v>299</v>
      </c>
      <c r="P304" s="6"/>
    </row>
    <row r="305" spans="1:16" ht="15" customHeight="1" x14ac:dyDescent="0.2">
      <c r="A305" s="97" t="b">
        <v>0</v>
      </c>
      <c r="B305" s="98" t="b">
        <v>0</v>
      </c>
      <c r="C305" s="75" t="s">
        <v>72</v>
      </c>
      <c r="D305" s="79" t="s">
        <v>298</v>
      </c>
      <c r="E305" s="130"/>
      <c r="F305" s="92"/>
      <c r="G305" s="92" t="s">
        <v>425</v>
      </c>
      <c r="H305" s="92" t="s">
        <v>425</v>
      </c>
      <c r="I305" s="92"/>
      <c r="J305" s="92"/>
      <c r="K305" s="92"/>
      <c r="L305" s="92"/>
      <c r="M305" s="92"/>
      <c r="N305" s="93">
        <v>300</v>
      </c>
      <c r="P305" s="6"/>
    </row>
    <row r="306" spans="1:16" ht="15" customHeight="1" x14ac:dyDescent="0.2">
      <c r="A306" s="97" t="b">
        <v>0</v>
      </c>
      <c r="B306" s="98" t="b">
        <v>0</v>
      </c>
      <c r="C306" s="75" t="s">
        <v>73</v>
      </c>
      <c r="D306" s="79" t="s">
        <v>299</v>
      </c>
      <c r="E306" s="130"/>
      <c r="F306" s="92"/>
      <c r="G306" s="92" t="s">
        <v>425</v>
      </c>
      <c r="H306" s="92" t="s">
        <v>425</v>
      </c>
      <c r="I306" s="92"/>
      <c r="J306" s="92"/>
      <c r="K306" s="92"/>
      <c r="L306" s="92"/>
      <c r="M306" s="92"/>
      <c r="N306" s="93">
        <v>301</v>
      </c>
      <c r="P306" s="6"/>
    </row>
    <row r="307" spans="1:16" ht="15" customHeight="1" x14ac:dyDescent="0.2">
      <c r="A307" s="97" t="b">
        <v>0</v>
      </c>
      <c r="B307" s="98" t="b">
        <v>0</v>
      </c>
      <c r="C307" s="75" t="s">
        <v>74</v>
      </c>
      <c r="D307" s="79" t="s">
        <v>300</v>
      </c>
      <c r="E307" s="130"/>
      <c r="F307" s="92"/>
      <c r="G307" s="92" t="s">
        <v>425</v>
      </c>
      <c r="H307" s="92" t="s">
        <v>425</v>
      </c>
      <c r="I307" s="92"/>
      <c r="J307" s="92"/>
      <c r="K307" s="92"/>
      <c r="L307" s="92"/>
      <c r="M307" s="92"/>
      <c r="N307" s="93">
        <v>302</v>
      </c>
      <c r="P307" s="6"/>
    </row>
    <row r="308" spans="1:16" ht="15" customHeight="1" x14ac:dyDescent="0.2">
      <c r="A308" s="97" t="b">
        <v>0</v>
      </c>
      <c r="B308" s="98" t="b">
        <v>0</v>
      </c>
      <c r="C308" s="75" t="s">
        <v>305</v>
      </c>
      <c r="D308" s="79" t="s">
        <v>319</v>
      </c>
      <c r="E308" s="130"/>
      <c r="F308" s="92"/>
      <c r="G308" s="92" t="s">
        <v>425</v>
      </c>
      <c r="H308" s="92" t="s">
        <v>425</v>
      </c>
      <c r="I308" s="92"/>
      <c r="J308" s="92"/>
      <c r="K308" s="92"/>
      <c r="L308" s="92"/>
      <c r="M308" s="92"/>
      <c r="N308" s="93">
        <v>303</v>
      </c>
      <c r="P308" s="6"/>
    </row>
    <row r="309" spans="1:16" ht="15" customHeight="1" x14ac:dyDescent="0.2">
      <c r="A309" s="97" t="b">
        <v>0</v>
      </c>
      <c r="B309" s="98" t="b">
        <v>0</v>
      </c>
      <c r="C309" s="75" t="s">
        <v>102</v>
      </c>
      <c r="D309" s="79" t="s">
        <v>658</v>
      </c>
      <c r="E309" s="130"/>
      <c r="F309" s="92" t="s">
        <v>425</v>
      </c>
      <c r="G309" s="92" t="s">
        <v>425</v>
      </c>
      <c r="H309" s="92"/>
      <c r="I309" s="92"/>
      <c r="J309" s="92"/>
      <c r="K309" s="92"/>
      <c r="L309" s="92"/>
      <c r="M309" s="92"/>
      <c r="N309" s="93">
        <v>304</v>
      </c>
      <c r="P309" s="6"/>
    </row>
    <row r="310" spans="1:16" ht="15" customHeight="1" x14ac:dyDescent="0.2">
      <c r="A310" s="97" t="b">
        <v>0</v>
      </c>
      <c r="B310" s="98" t="b">
        <v>0</v>
      </c>
      <c r="C310" s="75" t="s">
        <v>517</v>
      </c>
      <c r="D310" s="79" t="s">
        <v>659</v>
      </c>
      <c r="E310" s="130"/>
      <c r="F310" s="92" t="s">
        <v>425</v>
      </c>
      <c r="G310" s="92" t="s">
        <v>425</v>
      </c>
      <c r="H310" s="92"/>
      <c r="I310" s="92"/>
      <c r="J310" s="92"/>
      <c r="K310" s="92"/>
      <c r="L310" s="92"/>
      <c r="M310" s="92"/>
      <c r="N310" s="93">
        <v>305</v>
      </c>
      <c r="P310" s="6"/>
    </row>
    <row r="311" spans="1:16" ht="15" customHeight="1" x14ac:dyDescent="0.2">
      <c r="A311" s="97" t="b">
        <v>0</v>
      </c>
      <c r="B311" s="98" t="b">
        <v>0</v>
      </c>
      <c r="C311" s="75" t="s">
        <v>498</v>
      </c>
      <c r="D311" s="79" t="s">
        <v>567</v>
      </c>
      <c r="E311" s="130"/>
      <c r="F311" s="92" t="s">
        <v>425</v>
      </c>
      <c r="G311" s="92" t="s">
        <v>425</v>
      </c>
      <c r="H311" s="92" t="s">
        <v>425</v>
      </c>
      <c r="I311" s="92" t="s">
        <v>425</v>
      </c>
      <c r="J311" s="92"/>
      <c r="K311" s="92" t="s">
        <v>425</v>
      </c>
      <c r="L311" s="92"/>
      <c r="M311" s="92"/>
      <c r="N311" s="93">
        <v>306</v>
      </c>
      <c r="P311" s="6"/>
    </row>
    <row r="312" spans="1:16" ht="15" customHeight="1" x14ac:dyDescent="0.2">
      <c r="A312" s="97" t="b">
        <v>0</v>
      </c>
      <c r="B312" s="98" t="b">
        <v>0</v>
      </c>
      <c r="C312" s="75" t="s">
        <v>499</v>
      </c>
      <c r="D312" s="79" t="s">
        <v>560</v>
      </c>
      <c r="E312" s="133" t="b">
        <v>1</v>
      </c>
      <c r="F312" s="92"/>
      <c r="G312" s="92"/>
      <c r="H312" s="92" t="s">
        <v>425</v>
      </c>
      <c r="I312" s="92"/>
      <c r="J312" s="92"/>
      <c r="K312" s="92" t="s">
        <v>425</v>
      </c>
      <c r="L312" s="92"/>
      <c r="M312" s="92"/>
      <c r="N312" s="93">
        <v>307</v>
      </c>
      <c r="P312" s="6"/>
    </row>
    <row r="313" spans="1:16" ht="15" customHeight="1" x14ac:dyDescent="0.2">
      <c r="A313" s="97" t="b">
        <v>0</v>
      </c>
      <c r="B313" s="98" t="b">
        <v>0</v>
      </c>
      <c r="C313" s="75" t="s">
        <v>500</v>
      </c>
      <c r="D313" s="79" t="s">
        <v>561</v>
      </c>
      <c r="E313" s="133" t="b">
        <v>1</v>
      </c>
      <c r="F313" s="92"/>
      <c r="G313" s="92"/>
      <c r="H313" s="92" t="s">
        <v>425</v>
      </c>
      <c r="I313" s="92"/>
      <c r="J313" s="92"/>
      <c r="K313" s="92" t="s">
        <v>425</v>
      </c>
      <c r="L313" s="92"/>
      <c r="M313" s="92"/>
      <c r="N313" s="93">
        <v>308</v>
      </c>
      <c r="P313" s="6"/>
    </row>
    <row r="314" spans="1:16" ht="15" customHeight="1" x14ac:dyDescent="0.2">
      <c r="A314" s="97" t="b">
        <v>0</v>
      </c>
      <c r="B314" s="98" t="b">
        <v>0</v>
      </c>
      <c r="C314" s="75" t="s">
        <v>501</v>
      </c>
      <c r="D314" s="79" t="s">
        <v>562</v>
      </c>
      <c r="E314" s="130"/>
      <c r="F314" s="92"/>
      <c r="G314" s="92"/>
      <c r="H314" s="92" t="s">
        <v>425</v>
      </c>
      <c r="I314" s="92"/>
      <c r="J314" s="92"/>
      <c r="K314" s="92" t="s">
        <v>425</v>
      </c>
      <c r="L314" s="92"/>
      <c r="M314" s="92"/>
      <c r="N314" s="93">
        <v>309</v>
      </c>
      <c r="P314" s="6"/>
    </row>
    <row r="315" spans="1:16" ht="15" customHeight="1" x14ac:dyDescent="0.2">
      <c r="A315" s="97" t="b">
        <v>0</v>
      </c>
      <c r="B315" s="98" t="b">
        <v>0</v>
      </c>
      <c r="C315" s="75" t="s">
        <v>502</v>
      </c>
      <c r="D315" s="79" t="s">
        <v>563</v>
      </c>
      <c r="E315" s="130"/>
      <c r="F315" s="92"/>
      <c r="G315" s="92"/>
      <c r="H315" s="92" t="s">
        <v>425</v>
      </c>
      <c r="I315" s="92"/>
      <c r="J315" s="92"/>
      <c r="K315" s="92" t="s">
        <v>425</v>
      </c>
      <c r="L315" s="92"/>
      <c r="M315" s="92"/>
      <c r="N315" s="93">
        <v>310</v>
      </c>
      <c r="P315" s="6"/>
    </row>
    <row r="316" spans="1:16" ht="15" customHeight="1" x14ac:dyDescent="0.2">
      <c r="A316" s="97" t="b">
        <v>0</v>
      </c>
      <c r="B316" s="98" t="b">
        <v>0</v>
      </c>
      <c r="C316" s="75" t="s">
        <v>503</v>
      </c>
      <c r="D316" s="79" t="s">
        <v>564</v>
      </c>
      <c r="E316" s="130"/>
      <c r="F316" s="92"/>
      <c r="G316" s="92"/>
      <c r="H316" s="92" t="s">
        <v>425</v>
      </c>
      <c r="I316" s="92"/>
      <c r="J316" s="92"/>
      <c r="K316" s="92" t="s">
        <v>425</v>
      </c>
      <c r="L316" s="92"/>
      <c r="M316" s="92"/>
      <c r="N316" s="93">
        <v>311</v>
      </c>
      <c r="P316" s="6"/>
    </row>
    <row r="317" spans="1:16" ht="15" customHeight="1" x14ac:dyDescent="0.2">
      <c r="A317" s="97" t="b">
        <v>0</v>
      </c>
      <c r="B317" s="98" t="b">
        <v>0</v>
      </c>
      <c r="C317" s="75" t="s">
        <v>504</v>
      </c>
      <c r="D317" s="79" t="s">
        <v>565</v>
      </c>
      <c r="E317" s="133" t="b">
        <v>1</v>
      </c>
      <c r="F317" s="92"/>
      <c r="G317" s="92"/>
      <c r="H317" s="92" t="s">
        <v>425</v>
      </c>
      <c r="I317" s="92"/>
      <c r="J317" s="92"/>
      <c r="K317" s="92" t="s">
        <v>425</v>
      </c>
      <c r="L317" s="92"/>
      <c r="M317" s="92"/>
      <c r="N317" s="93">
        <v>312</v>
      </c>
      <c r="P317" s="6"/>
    </row>
    <row r="318" spans="1:16" ht="15" customHeight="1" x14ac:dyDescent="0.2">
      <c r="A318" s="97" t="b">
        <v>0</v>
      </c>
      <c r="B318" s="98" t="b">
        <v>0</v>
      </c>
      <c r="C318" s="75" t="s">
        <v>505</v>
      </c>
      <c r="D318" s="79" t="s">
        <v>566</v>
      </c>
      <c r="E318" s="133" t="b">
        <v>1</v>
      </c>
      <c r="F318" s="92"/>
      <c r="G318" s="92"/>
      <c r="H318" s="92" t="s">
        <v>425</v>
      </c>
      <c r="I318" s="92"/>
      <c r="J318" s="92"/>
      <c r="K318" s="92" t="s">
        <v>425</v>
      </c>
      <c r="L318" s="92"/>
      <c r="M318" s="92"/>
      <c r="N318" s="93">
        <v>313</v>
      </c>
      <c r="P318" s="6"/>
    </row>
    <row r="319" spans="1:16" ht="15" customHeight="1" x14ac:dyDescent="0.2">
      <c r="A319" s="97" t="b">
        <v>0</v>
      </c>
      <c r="B319" s="98" t="b">
        <v>0</v>
      </c>
      <c r="C319" s="75" t="s">
        <v>520</v>
      </c>
      <c r="D319" s="79" t="s">
        <v>628</v>
      </c>
      <c r="E319" s="130"/>
      <c r="F319" s="92"/>
      <c r="G319" s="92"/>
      <c r="H319" s="92"/>
      <c r="I319" s="92"/>
      <c r="J319" s="92"/>
      <c r="K319" s="92"/>
      <c r="L319" s="92" t="s">
        <v>425</v>
      </c>
      <c r="M319" s="92"/>
      <c r="N319" s="93">
        <v>314</v>
      </c>
      <c r="P319" s="6"/>
    </row>
    <row r="320" spans="1:16" ht="15" customHeight="1" x14ac:dyDescent="0.2">
      <c r="A320" s="97" t="b">
        <v>0</v>
      </c>
      <c r="B320" s="98" t="b">
        <v>0</v>
      </c>
      <c r="C320" s="75" t="s">
        <v>521</v>
      </c>
      <c r="D320" s="79" t="s">
        <v>568</v>
      </c>
      <c r="E320" s="130"/>
      <c r="F320" s="92"/>
      <c r="G320" s="92"/>
      <c r="H320" s="92"/>
      <c r="I320" s="92"/>
      <c r="J320" s="92"/>
      <c r="K320" s="92"/>
      <c r="L320" s="92" t="s">
        <v>425</v>
      </c>
      <c r="M320" s="92"/>
      <c r="N320" s="93">
        <v>315</v>
      </c>
      <c r="P320" s="6"/>
    </row>
    <row r="321" spans="1:16" ht="15" customHeight="1" x14ac:dyDescent="0.2">
      <c r="A321" s="97" t="b">
        <v>0</v>
      </c>
      <c r="B321" s="98" t="b">
        <v>0</v>
      </c>
      <c r="C321" s="75" t="s">
        <v>522</v>
      </c>
      <c r="D321" s="79" t="s">
        <v>569</v>
      </c>
      <c r="E321" s="130"/>
      <c r="F321" s="92"/>
      <c r="G321" s="92"/>
      <c r="H321" s="92"/>
      <c r="I321" s="92"/>
      <c r="J321" s="92"/>
      <c r="K321" s="92"/>
      <c r="L321" s="92" t="s">
        <v>425</v>
      </c>
      <c r="M321" s="92"/>
      <c r="N321" s="93">
        <v>316</v>
      </c>
      <c r="P321" s="6"/>
    </row>
    <row r="322" spans="1:16" ht="15" customHeight="1" x14ac:dyDescent="0.2">
      <c r="A322" s="97" t="b">
        <v>0</v>
      </c>
      <c r="B322" s="98" t="b">
        <v>0</v>
      </c>
      <c r="C322" s="75" t="s">
        <v>523</v>
      </c>
      <c r="D322" s="79" t="s">
        <v>570</v>
      </c>
      <c r="E322" s="130"/>
      <c r="F322" s="92"/>
      <c r="G322" s="92"/>
      <c r="H322" s="92"/>
      <c r="I322" s="92"/>
      <c r="J322" s="92"/>
      <c r="K322" s="92"/>
      <c r="L322" s="92" t="s">
        <v>425</v>
      </c>
      <c r="M322" s="92"/>
      <c r="N322" s="93">
        <v>317</v>
      </c>
      <c r="P322" s="6"/>
    </row>
    <row r="323" spans="1:16" ht="15" customHeight="1" x14ac:dyDescent="0.2">
      <c r="A323" s="97" t="b">
        <v>0</v>
      </c>
      <c r="B323" s="98" t="b">
        <v>0</v>
      </c>
      <c r="C323" s="75" t="s">
        <v>524</v>
      </c>
      <c r="D323" s="79" t="s">
        <v>571</v>
      </c>
      <c r="E323" s="130"/>
      <c r="F323" s="92"/>
      <c r="G323" s="92"/>
      <c r="H323" s="92"/>
      <c r="I323" s="92"/>
      <c r="J323" s="92"/>
      <c r="K323" s="92"/>
      <c r="L323" s="92" t="s">
        <v>425</v>
      </c>
      <c r="M323" s="92"/>
      <c r="N323" s="93">
        <v>318</v>
      </c>
      <c r="P323" s="6"/>
    </row>
    <row r="324" spans="1:16" ht="15" customHeight="1" x14ac:dyDescent="0.2">
      <c r="A324" s="97" t="b">
        <v>0</v>
      </c>
      <c r="B324" s="98" t="b">
        <v>0</v>
      </c>
      <c r="C324" s="75" t="s">
        <v>525</v>
      </c>
      <c r="D324" s="79" t="s">
        <v>572</v>
      </c>
      <c r="E324" s="130"/>
      <c r="F324" s="92"/>
      <c r="G324" s="92"/>
      <c r="H324" s="92"/>
      <c r="I324" s="92"/>
      <c r="J324" s="92"/>
      <c r="K324" s="92"/>
      <c r="L324" s="92" t="s">
        <v>425</v>
      </c>
      <c r="M324" s="92"/>
      <c r="N324" s="93">
        <v>319</v>
      </c>
      <c r="P324" s="6"/>
    </row>
    <row r="325" spans="1:16" ht="15" customHeight="1" x14ac:dyDescent="0.2">
      <c r="A325" s="97" t="b">
        <v>0</v>
      </c>
      <c r="B325" s="98" t="b">
        <v>0</v>
      </c>
      <c r="C325" s="75" t="s">
        <v>526</v>
      </c>
      <c r="D325" s="79" t="s">
        <v>573</v>
      </c>
      <c r="E325" s="130"/>
      <c r="F325" s="92"/>
      <c r="G325" s="92"/>
      <c r="H325" s="92"/>
      <c r="I325" s="92"/>
      <c r="J325" s="92"/>
      <c r="K325" s="92"/>
      <c r="L325" s="92" t="s">
        <v>425</v>
      </c>
      <c r="M325" s="92"/>
      <c r="N325" s="93">
        <v>320</v>
      </c>
      <c r="P325" s="6"/>
    </row>
    <row r="326" spans="1:16" ht="15" customHeight="1" x14ac:dyDescent="0.2">
      <c r="A326" s="97" t="b">
        <v>0</v>
      </c>
      <c r="B326" s="98" t="b">
        <v>0</v>
      </c>
      <c r="C326" s="75" t="s">
        <v>527</v>
      </c>
      <c r="D326" s="79" t="s">
        <v>574</v>
      </c>
      <c r="E326" s="130"/>
      <c r="F326" s="92"/>
      <c r="G326" s="92"/>
      <c r="H326" s="92"/>
      <c r="I326" s="92"/>
      <c r="J326" s="92"/>
      <c r="K326" s="92"/>
      <c r="L326" s="92" t="s">
        <v>425</v>
      </c>
      <c r="M326" s="92"/>
      <c r="N326" s="93">
        <v>321</v>
      </c>
      <c r="P326" s="6"/>
    </row>
    <row r="327" spans="1:16" ht="15" customHeight="1" x14ac:dyDescent="0.2">
      <c r="A327" s="97" t="b">
        <v>0</v>
      </c>
      <c r="B327" s="98" t="b">
        <v>0</v>
      </c>
      <c r="C327" s="75" t="s">
        <v>528</v>
      </c>
      <c r="D327" s="79" t="s">
        <v>576</v>
      </c>
      <c r="E327" s="130"/>
      <c r="F327" s="92"/>
      <c r="G327" s="92"/>
      <c r="H327" s="92"/>
      <c r="I327" s="92"/>
      <c r="J327" s="92"/>
      <c r="K327" s="92"/>
      <c r="L327" s="92" t="s">
        <v>425</v>
      </c>
      <c r="M327" s="92"/>
      <c r="N327" s="93">
        <v>322</v>
      </c>
      <c r="P327" s="6"/>
    </row>
    <row r="328" spans="1:16" ht="15" customHeight="1" x14ac:dyDescent="0.2">
      <c r="A328" s="97" t="b">
        <v>0</v>
      </c>
      <c r="B328" s="98" t="b">
        <v>0</v>
      </c>
      <c r="C328" s="75" t="s">
        <v>532</v>
      </c>
      <c r="D328" s="79" t="s">
        <v>577</v>
      </c>
      <c r="E328" s="130"/>
      <c r="F328" s="92"/>
      <c r="G328" s="92"/>
      <c r="H328" s="92"/>
      <c r="I328" s="92"/>
      <c r="J328" s="92"/>
      <c r="K328" s="92"/>
      <c r="L328" s="92" t="s">
        <v>425</v>
      </c>
      <c r="M328" s="92"/>
      <c r="N328" s="93">
        <v>323</v>
      </c>
      <c r="P328" s="6"/>
    </row>
    <row r="329" spans="1:16" ht="15" customHeight="1" x14ac:dyDescent="0.2">
      <c r="A329" s="97" t="b">
        <v>0</v>
      </c>
      <c r="B329" s="98" t="b">
        <v>0</v>
      </c>
      <c r="C329" s="75" t="s">
        <v>533</v>
      </c>
      <c r="D329" s="79" t="s">
        <v>578</v>
      </c>
      <c r="E329" s="130"/>
      <c r="F329" s="92"/>
      <c r="G329" s="92"/>
      <c r="H329" s="92"/>
      <c r="I329" s="92"/>
      <c r="J329" s="92"/>
      <c r="K329" s="92"/>
      <c r="L329" s="92" t="s">
        <v>425</v>
      </c>
      <c r="M329" s="92"/>
      <c r="N329" s="93">
        <v>324</v>
      </c>
      <c r="P329" s="6"/>
    </row>
    <row r="330" spans="1:16" ht="15" customHeight="1" x14ac:dyDescent="0.2">
      <c r="A330" s="97" t="b">
        <v>0</v>
      </c>
      <c r="B330" s="98" t="b">
        <v>0</v>
      </c>
      <c r="C330" s="75" t="s">
        <v>534</v>
      </c>
      <c r="D330" s="79" t="s">
        <v>580</v>
      </c>
      <c r="E330" s="130"/>
      <c r="F330" s="92"/>
      <c r="G330" s="92"/>
      <c r="H330" s="92"/>
      <c r="I330" s="92"/>
      <c r="J330" s="92"/>
      <c r="K330" s="92"/>
      <c r="L330" s="92" t="s">
        <v>425</v>
      </c>
      <c r="M330" s="92"/>
      <c r="N330" s="93">
        <v>325</v>
      </c>
      <c r="P330" s="6"/>
    </row>
    <row r="331" spans="1:16" ht="15" customHeight="1" x14ac:dyDescent="0.2">
      <c r="A331" s="97" t="b">
        <v>0</v>
      </c>
      <c r="B331" s="98" t="b">
        <v>0</v>
      </c>
      <c r="C331" s="75" t="s">
        <v>535</v>
      </c>
      <c r="D331" s="79" t="s">
        <v>582</v>
      </c>
      <c r="E331" s="130"/>
      <c r="F331" s="92"/>
      <c r="G331" s="92"/>
      <c r="H331" s="92"/>
      <c r="I331" s="92"/>
      <c r="J331" s="92"/>
      <c r="K331" s="92"/>
      <c r="L331" s="92" t="s">
        <v>425</v>
      </c>
      <c r="M331" s="92"/>
      <c r="N331" s="93">
        <v>326</v>
      </c>
      <c r="P331" s="6"/>
    </row>
    <row r="332" spans="1:16" ht="15" customHeight="1" x14ac:dyDescent="0.2">
      <c r="A332" s="97" t="b">
        <v>0</v>
      </c>
      <c r="B332" s="98" t="b">
        <v>0</v>
      </c>
      <c r="C332" s="75" t="s">
        <v>715</v>
      </c>
      <c r="D332" s="79" t="s">
        <v>583</v>
      </c>
      <c r="E332" s="130"/>
      <c r="F332" s="92"/>
      <c r="G332" s="92"/>
      <c r="H332" s="92"/>
      <c r="I332" s="92"/>
      <c r="J332" s="92"/>
      <c r="K332" s="92"/>
      <c r="L332" s="92" t="s">
        <v>425</v>
      </c>
      <c r="M332" s="92"/>
      <c r="N332" s="93">
        <v>327</v>
      </c>
      <c r="P332" s="6"/>
    </row>
    <row r="333" spans="1:16" ht="15" customHeight="1" x14ac:dyDescent="0.2">
      <c r="A333" s="97" t="b">
        <v>0</v>
      </c>
      <c r="B333" s="98" t="b">
        <v>0</v>
      </c>
      <c r="C333" s="75" t="s">
        <v>529</v>
      </c>
      <c r="D333" s="79" t="s">
        <v>660</v>
      </c>
      <c r="E333" s="130"/>
      <c r="F333" s="92"/>
      <c r="G333" s="92"/>
      <c r="H333" s="92"/>
      <c r="I333" s="92"/>
      <c r="J333" s="92"/>
      <c r="K333" s="92"/>
      <c r="L333" s="92" t="s">
        <v>425</v>
      </c>
      <c r="M333" s="92"/>
      <c r="N333" s="93">
        <v>328</v>
      </c>
      <c r="P333" s="6"/>
    </row>
    <row r="334" spans="1:16" ht="15" customHeight="1" x14ac:dyDescent="0.2">
      <c r="A334" s="97" t="b">
        <v>0</v>
      </c>
      <c r="B334" s="98" t="b">
        <v>0</v>
      </c>
      <c r="C334" s="75" t="s">
        <v>536</v>
      </c>
      <c r="D334" s="79" t="s">
        <v>585</v>
      </c>
      <c r="E334" s="130"/>
      <c r="F334" s="92"/>
      <c r="G334" s="92"/>
      <c r="H334" s="92"/>
      <c r="I334" s="92"/>
      <c r="J334" s="92"/>
      <c r="K334" s="92"/>
      <c r="L334" s="92" t="s">
        <v>425</v>
      </c>
      <c r="M334" s="92"/>
      <c r="N334" s="93">
        <v>329</v>
      </c>
      <c r="P334" s="6"/>
    </row>
    <row r="335" spans="1:16" ht="15" customHeight="1" x14ac:dyDescent="0.2">
      <c r="A335" s="97" t="b">
        <v>0</v>
      </c>
      <c r="B335" s="98" t="b">
        <v>0</v>
      </c>
      <c r="C335" s="75" t="s">
        <v>530</v>
      </c>
      <c r="D335" s="134" t="s">
        <v>661</v>
      </c>
      <c r="E335" s="131"/>
      <c r="F335" s="92"/>
      <c r="G335" s="92"/>
      <c r="H335" s="92"/>
      <c r="I335" s="92"/>
      <c r="J335" s="92"/>
      <c r="K335" s="92"/>
      <c r="L335" s="92" t="s">
        <v>425</v>
      </c>
      <c r="M335" s="92"/>
      <c r="N335" s="93">
        <v>330</v>
      </c>
      <c r="P335" s="6"/>
    </row>
    <row r="336" spans="1:16" ht="15" customHeight="1" x14ac:dyDescent="0.2">
      <c r="A336" s="97" t="b">
        <v>0</v>
      </c>
      <c r="B336" s="98" t="b">
        <v>0</v>
      </c>
      <c r="C336" s="75" t="s">
        <v>531</v>
      </c>
      <c r="D336" s="79" t="s">
        <v>662</v>
      </c>
      <c r="E336" s="130"/>
      <c r="F336" s="92"/>
      <c r="G336" s="92"/>
      <c r="H336" s="92"/>
      <c r="I336" s="92"/>
      <c r="J336" s="92"/>
      <c r="K336" s="92"/>
      <c r="L336" s="92" t="s">
        <v>425</v>
      </c>
      <c r="M336" s="92"/>
      <c r="N336" s="93">
        <v>331</v>
      </c>
      <c r="P336" s="6"/>
    </row>
    <row r="337" spans="1:16" ht="15" customHeight="1" x14ac:dyDescent="0.2">
      <c r="A337" s="97" t="b">
        <v>0</v>
      </c>
      <c r="B337" s="98" t="b">
        <v>0</v>
      </c>
      <c r="C337" s="86" t="s">
        <v>723</v>
      </c>
      <c r="D337" s="87" t="s">
        <v>782</v>
      </c>
      <c r="E337" s="132"/>
      <c r="F337" s="92" t="s">
        <v>425</v>
      </c>
      <c r="G337" s="92" t="s">
        <v>425</v>
      </c>
      <c r="H337" s="92" t="s">
        <v>425</v>
      </c>
      <c r="I337" s="92" t="s">
        <v>425</v>
      </c>
      <c r="J337" s="95" t="s">
        <v>779</v>
      </c>
      <c r="K337" s="92"/>
      <c r="L337" s="92"/>
      <c r="M337" s="92"/>
      <c r="N337" s="93">
        <v>332</v>
      </c>
      <c r="P337" s="6"/>
    </row>
    <row r="339" spans="1:16" ht="15" customHeight="1" x14ac:dyDescent="0.25">
      <c r="A339" s="106" t="b">
        <v>1</v>
      </c>
    </row>
    <row r="340" spans="1:16" ht="15" customHeight="1" x14ac:dyDescent="0.25">
      <c r="A340" s="106" t="b">
        <v>0</v>
      </c>
    </row>
  </sheetData>
  <mergeCells count="3">
    <mergeCell ref="A1:C1"/>
    <mergeCell ref="B2:C2"/>
    <mergeCell ref="B3:C3"/>
  </mergeCells>
  <conditionalFormatting sqref="B6:B337">
    <cfRule type="expression" dxfId="0" priority="1">
      <formula>AND(A6=TRUE, E6=TRUE)</formula>
    </cfRule>
  </conditionalFormatting>
  <dataValidations xWindow="80" yWindow="438" count="7">
    <dataValidation allowBlank="1" showInputMessage="1" showErrorMessage="1" prompt="Request submission date" sqref="B3" xr:uid="{C2E05E9D-AB56-407C-B960-81AD4482957A}"/>
    <dataValidation allowBlank="1" showInputMessage="1" showErrorMessage="1" prompt="This column is to be edited by VHI." sqref="B5" xr:uid="{CABC7285-6A05-4F46-85BF-D94210F4C801}"/>
    <dataValidation type="list" allowBlank="1" showDropDown="1" showErrorMessage="1" errorTitle="Error:" error="These cells should either be TRUE or FALSE." promptTitle="Requestor:" prompt="Please select neccessary fields only." sqref="A6:A337" xr:uid="{7B3721D1-ECB9-48D1-9579-11A691634721}">
      <formula1>$A$339:$A$340</formula1>
    </dataValidation>
    <dataValidation allowBlank="1" showInputMessage="1" showErrorMessage="1" prompt="Requestor's name and organization" sqref="B2:C2" xr:uid="{8D2D4788-0836-4B6E-A16E-63B141D1A9E0}"/>
    <dataValidation allowBlank="1" showInputMessage="1" showErrorMessage="1" promptTitle="Requestor:" prompt="Select only the fields needed for your use-case." sqref="A5" xr:uid="{709B59E7-B311-461A-83E0-ABBC26447DBB}"/>
    <dataValidation type="list" allowBlank="1" showDropDown="1" showErrorMessage="1" errorTitle="Error:" error="These cells should be either TRUE or FALSE." sqref="B6:B337" xr:uid="{592C5BFF-18D5-494B-B209-447F18194DDC}">
      <formula1>$A$339:$A$340</formula1>
    </dataValidation>
    <dataValidation type="whole" showErrorMessage="1" errorTitle="Do not edit this field" sqref="E6:E337" xr:uid="{8D0011E2-8830-4357-A714-365AEEABC026}">
      <formula1>0</formula1>
      <formula2>1</formula2>
    </dataValidation>
  </dataValidations>
  <pageMargins left="0.7" right="0.7" top="0.75" bottom="0.75" header="0.3" footer="0.3"/>
  <pageSetup scale="18" orientation="portrait" horizontalDpi="1200" verticalDpi="1200" r:id="rId1"/>
  <ignoredErrors>
    <ignoredError sqref="E6" listDataValidatio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844A-4D88-4B7C-A0DF-6C41A806299D}">
  <sheetPr>
    <tabColor rgb="FF7E0000"/>
  </sheetPr>
  <dimension ref="A1:F334"/>
  <sheetViews>
    <sheetView showGridLines="0" zoomScale="80" zoomScaleNormal="80" zoomScaleSheetLayoutView="70" workbookViewId="0">
      <pane xSplit="1" ySplit="2" topLeftCell="B3" activePane="bottomRight" state="frozen"/>
      <selection pane="topRight" activeCell="B1" sqref="B1"/>
      <selection pane="bottomLeft" activeCell="A3" sqref="A3"/>
      <selection pane="bottomRight"/>
    </sheetView>
  </sheetViews>
  <sheetFormatPr defaultColWidth="8.85546875" defaultRowHeight="19.5" x14ac:dyDescent="0.25"/>
  <cols>
    <col min="1" max="1" width="48.140625" style="4" bestFit="1" customWidth="1"/>
    <col min="2" max="2" width="64.5703125" style="5" bestFit="1" customWidth="1"/>
    <col min="3" max="3" width="20.85546875" style="4" customWidth="1"/>
    <col min="4" max="4" width="16.42578125" style="4" bestFit="1" customWidth="1"/>
    <col min="5" max="5" width="35" style="4" bestFit="1" customWidth="1"/>
    <col min="6" max="6" width="15" style="4" customWidth="1"/>
    <col min="7" max="16273" width="8.85546875" style="3"/>
    <col min="16274" max="16274" width="8.85546875" style="3" customWidth="1"/>
    <col min="16275" max="16384" width="8.85546875" style="3"/>
  </cols>
  <sheetData>
    <row r="1" spans="1:6" ht="42" customHeight="1" x14ac:dyDescent="0.25">
      <c r="A1" s="15" t="s">
        <v>463</v>
      </c>
      <c r="B1" s="16"/>
      <c r="C1" s="16"/>
      <c r="D1" s="16"/>
      <c r="E1" s="17"/>
      <c r="F1" s="12"/>
    </row>
    <row r="2" spans="1:6" x14ac:dyDescent="0.25">
      <c r="A2" s="72" t="s">
        <v>124</v>
      </c>
      <c r="B2" s="73" t="s">
        <v>112</v>
      </c>
      <c r="C2" s="72" t="s">
        <v>426</v>
      </c>
      <c r="D2" s="72" t="s">
        <v>427</v>
      </c>
      <c r="E2" s="72" t="s">
        <v>778</v>
      </c>
      <c r="F2" s="74" t="s">
        <v>634</v>
      </c>
    </row>
    <row r="3" spans="1:6" ht="57" x14ac:dyDescent="0.25">
      <c r="A3" s="75" t="s">
        <v>433</v>
      </c>
      <c r="B3" s="76" t="s">
        <v>264</v>
      </c>
      <c r="C3" s="4" t="s">
        <v>464</v>
      </c>
      <c r="D3" s="4">
        <v>13</v>
      </c>
      <c r="E3" s="4" t="s">
        <v>113</v>
      </c>
      <c r="F3" s="77">
        <f>VLOOKUP(t_DataFieldDefinitions[[#This Row],[Field Name]],t_SelectFields[[Field Name]:[Source Order]],11,0)</f>
        <v>0</v>
      </c>
    </row>
    <row r="4" spans="1:6" ht="57" x14ac:dyDescent="0.25">
      <c r="A4" s="75" t="s">
        <v>17</v>
      </c>
      <c r="B4" s="76" t="s">
        <v>265</v>
      </c>
      <c r="C4" s="4" t="s">
        <v>464</v>
      </c>
      <c r="D4" s="4">
        <v>31</v>
      </c>
      <c r="E4" s="4" t="s">
        <v>113</v>
      </c>
      <c r="F4" s="77">
        <f>VLOOKUP(t_DataFieldDefinitions[[#This Row],[Field Name]],t_SelectFields[[Field Name]:[Source Order]],11,0)</f>
        <v>0</v>
      </c>
    </row>
    <row r="5" spans="1:6" ht="57" x14ac:dyDescent="0.25">
      <c r="A5" s="75" t="s">
        <v>18</v>
      </c>
      <c r="B5" s="76" t="s">
        <v>266</v>
      </c>
      <c r="C5" s="4" t="s">
        <v>464</v>
      </c>
      <c r="D5" s="4">
        <v>13</v>
      </c>
      <c r="E5" s="4" t="s">
        <v>113</v>
      </c>
      <c r="F5" s="77">
        <f>VLOOKUP(t_DataFieldDefinitions[[#This Row],[Field Name]],t_SelectFields[[Field Name]:[Source Order]],11,0)</f>
        <v>0</v>
      </c>
    </row>
    <row r="6" spans="1:6" ht="57" x14ac:dyDescent="0.25">
      <c r="A6" s="75" t="s">
        <v>434</v>
      </c>
      <c r="B6" s="76" t="s">
        <v>267</v>
      </c>
      <c r="C6" s="4" t="s">
        <v>464</v>
      </c>
      <c r="D6" s="4">
        <v>62</v>
      </c>
      <c r="E6" s="4" t="s">
        <v>113</v>
      </c>
      <c r="F6" s="77">
        <f>VLOOKUP(t_DataFieldDefinitions[[#This Row],[Field Name]],t_SelectFields[[Field Name]:[Source Order]],11,0)</f>
        <v>0</v>
      </c>
    </row>
    <row r="7" spans="1:6" ht="57" x14ac:dyDescent="0.25">
      <c r="A7" s="75" t="s">
        <v>19</v>
      </c>
      <c r="B7" s="76" t="s">
        <v>268</v>
      </c>
      <c r="C7" s="4" t="s">
        <v>464</v>
      </c>
      <c r="D7" s="4">
        <v>31</v>
      </c>
      <c r="E7" s="4" t="s">
        <v>113</v>
      </c>
      <c r="F7" s="77">
        <f>VLOOKUP(t_DataFieldDefinitions[[#This Row],[Field Name]],t_SelectFields[[Field Name]:[Source Order]],11,0)</f>
        <v>0</v>
      </c>
    </row>
    <row r="8" spans="1:6" ht="57" x14ac:dyDescent="0.25">
      <c r="A8" s="75" t="s">
        <v>435</v>
      </c>
      <c r="B8" s="76" t="s">
        <v>269</v>
      </c>
      <c r="C8" s="4" t="s">
        <v>464</v>
      </c>
      <c r="D8" s="4">
        <v>13</v>
      </c>
      <c r="E8" s="4" t="s">
        <v>113</v>
      </c>
      <c r="F8" s="77">
        <f>VLOOKUP(t_DataFieldDefinitions[[#This Row],[Field Name]],t_SelectFields[[Field Name]:[Source Order]],11,0)</f>
        <v>0</v>
      </c>
    </row>
    <row r="9" spans="1:6" ht="57" x14ac:dyDescent="0.25">
      <c r="A9" s="75" t="s">
        <v>447</v>
      </c>
      <c r="B9" s="76" t="s">
        <v>270</v>
      </c>
      <c r="C9" s="4" t="s">
        <v>464</v>
      </c>
      <c r="D9" s="4">
        <v>13</v>
      </c>
      <c r="E9" s="4" t="s">
        <v>113</v>
      </c>
      <c r="F9" s="77">
        <f>VLOOKUP(t_DataFieldDefinitions[[#This Row],[Field Name]],t_SelectFields[[Field Name]:[Source Order]],11,0)</f>
        <v>0</v>
      </c>
    </row>
    <row r="10" spans="1:6" ht="28.5" x14ac:dyDescent="0.25">
      <c r="A10" s="75" t="s">
        <v>436</v>
      </c>
      <c r="B10" s="76" t="s">
        <v>125</v>
      </c>
      <c r="C10" s="4" t="s">
        <v>464</v>
      </c>
      <c r="D10" s="4">
        <v>17</v>
      </c>
      <c r="E10" s="4" t="s">
        <v>113</v>
      </c>
      <c r="F10" s="77">
        <f>VLOOKUP(t_DataFieldDefinitions[[#This Row],[Field Name]],t_SelectFields[[Field Name]:[Source Order]],11,0)</f>
        <v>0</v>
      </c>
    </row>
    <row r="11" spans="1:6" ht="57" x14ac:dyDescent="0.25">
      <c r="A11" s="75" t="s">
        <v>20</v>
      </c>
      <c r="B11" s="76" t="s">
        <v>697</v>
      </c>
      <c r="C11" s="4" t="s">
        <v>464</v>
      </c>
      <c r="D11" s="4">
        <v>17</v>
      </c>
      <c r="E11" s="4" t="s">
        <v>113</v>
      </c>
      <c r="F11" s="77">
        <f>VLOOKUP(t_DataFieldDefinitions[[#This Row],[Field Name]],t_SelectFields[[Field Name]:[Source Order]],11,0)</f>
        <v>0</v>
      </c>
    </row>
    <row r="12" spans="1:6" ht="28.5" x14ac:dyDescent="0.25">
      <c r="A12" s="75" t="s">
        <v>21</v>
      </c>
      <c r="B12" s="76" t="s">
        <v>126</v>
      </c>
      <c r="C12" s="4" t="s">
        <v>464</v>
      </c>
      <c r="D12" s="4">
        <v>17</v>
      </c>
      <c r="E12" s="4" t="s">
        <v>113</v>
      </c>
      <c r="F12" s="77">
        <f>VLOOKUP(t_DataFieldDefinitions[[#This Row],[Field Name]],t_SelectFields[[Field Name]:[Source Order]],11,0)</f>
        <v>0</v>
      </c>
    </row>
    <row r="13" spans="1:6" ht="28.5" x14ac:dyDescent="0.25">
      <c r="A13" s="75" t="s">
        <v>437</v>
      </c>
      <c r="B13" s="76" t="s">
        <v>127</v>
      </c>
      <c r="C13" s="4" t="s">
        <v>464</v>
      </c>
      <c r="D13" s="4">
        <v>62</v>
      </c>
      <c r="E13" s="4" t="s">
        <v>113</v>
      </c>
      <c r="F13" s="77">
        <f>VLOOKUP(t_DataFieldDefinitions[[#This Row],[Field Name]],t_SelectFields[[Field Name]:[Source Order]],11,0)</f>
        <v>0</v>
      </c>
    </row>
    <row r="14" spans="1:6" ht="28.5" x14ac:dyDescent="0.25">
      <c r="A14" s="75" t="s">
        <v>22</v>
      </c>
      <c r="B14" s="76" t="s">
        <v>128</v>
      </c>
      <c r="C14" s="4" t="s">
        <v>464</v>
      </c>
      <c r="D14" s="4">
        <v>31</v>
      </c>
      <c r="E14" s="4" t="s">
        <v>113</v>
      </c>
      <c r="F14" s="77">
        <f>VLOOKUP(t_DataFieldDefinitions[[#This Row],[Field Name]],t_SelectFields[[Field Name]:[Source Order]],11,0)</f>
        <v>0</v>
      </c>
    </row>
    <row r="15" spans="1:6" ht="28.5" x14ac:dyDescent="0.25">
      <c r="A15" s="75" t="s">
        <v>438</v>
      </c>
      <c r="B15" s="76" t="s">
        <v>129</v>
      </c>
      <c r="C15" s="4" t="s">
        <v>464</v>
      </c>
      <c r="D15" s="4">
        <v>17</v>
      </c>
      <c r="E15" s="4" t="s">
        <v>113</v>
      </c>
      <c r="F15" s="77">
        <f>VLOOKUP(t_DataFieldDefinitions[[#This Row],[Field Name]],t_SelectFields[[Field Name]:[Source Order]],11,0)</f>
        <v>0</v>
      </c>
    </row>
    <row r="16" spans="1:6" ht="42.75" x14ac:dyDescent="0.25">
      <c r="A16" s="75" t="s">
        <v>448</v>
      </c>
      <c r="B16" s="76" t="s">
        <v>130</v>
      </c>
      <c r="C16" s="4" t="s">
        <v>464</v>
      </c>
      <c r="D16" s="4">
        <v>17</v>
      </c>
      <c r="E16" s="4" t="s">
        <v>113</v>
      </c>
      <c r="F16" s="77">
        <f>VLOOKUP(t_DataFieldDefinitions[[#This Row],[Field Name]],t_SelectFields[[Field Name]:[Source Order]],11,0)</f>
        <v>0</v>
      </c>
    </row>
    <row r="17" spans="1:6" ht="28.5" x14ac:dyDescent="0.25">
      <c r="A17" s="75" t="s">
        <v>474</v>
      </c>
      <c r="B17" s="76" t="s">
        <v>695</v>
      </c>
      <c r="C17" s="4" t="s">
        <v>464</v>
      </c>
      <c r="D17" s="4">
        <v>17</v>
      </c>
      <c r="E17" s="4" t="s">
        <v>113</v>
      </c>
      <c r="F17" s="77">
        <f>VLOOKUP(t_DataFieldDefinitions[[#This Row],[Field Name]],t_SelectFields[[Field Name]:[Source Order]],11,0)</f>
        <v>0</v>
      </c>
    </row>
    <row r="18" spans="1:6" ht="28.5" x14ac:dyDescent="0.25">
      <c r="A18" s="75" t="s">
        <v>139</v>
      </c>
      <c r="B18" s="76" t="s">
        <v>140</v>
      </c>
      <c r="C18" s="4" t="s">
        <v>465</v>
      </c>
      <c r="D18" s="4">
        <v>0</v>
      </c>
      <c r="E18" s="4" t="s">
        <v>113</v>
      </c>
      <c r="F18" s="77">
        <f>VLOOKUP(t_DataFieldDefinitions[[#This Row],[Field Name]],t_SelectFields[[Field Name]:[Source Order]],11,0)</f>
        <v>0</v>
      </c>
    </row>
    <row r="19" spans="1:6" ht="28.5" x14ac:dyDescent="0.25">
      <c r="A19" s="75" t="s">
        <v>131</v>
      </c>
      <c r="B19" s="76" t="s">
        <v>132</v>
      </c>
      <c r="C19" s="4" t="s">
        <v>464</v>
      </c>
      <c r="D19" s="4">
        <v>7</v>
      </c>
      <c r="E19" s="4" t="s">
        <v>113</v>
      </c>
      <c r="F19" s="77">
        <f>VLOOKUP(t_DataFieldDefinitions[[#This Row],[Field Name]],t_SelectFields[[Field Name]:[Source Order]],11,0)</f>
        <v>0</v>
      </c>
    </row>
    <row r="20" spans="1:6" ht="28.5" x14ac:dyDescent="0.25">
      <c r="A20" s="75" t="s">
        <v>133</v>
      </c>
      <c r="B20" s="76" t="s">
        <v>138</v>
      </c>
      <c r="C20" s="4" t="s">
        <v>464</v>
      </c>
      <c r="D20" s="4">
        <v>10</v>
      </c>
      <c r="E20" s="4" t="s">
        <v>113</v>
      </c>
      <c r="F20" s="77">
        <f>VLOOKUP(t_DataFieldDefinitions[[#This Row],[Field Name]],t_SelectFields[[Field Name]:[Source Order]],11,0)</f>
        <v>0</v>
      </c>
    </row>
    <row r="21" spans="1:6" ht="28.5" x14ac:dyDescent="0.25">
      <c r="A21" s="75" t="s">
        <v>439</v>
      </c>
      <c r="B21" s="76" t="s">
        <v>137</v>
      </c>
      <c r="C21" s="4" t="s">
        <v>464</v>
      </c>
      <c r="D21" s="4">
        <v>62</v>
      </c>
      <c r="E21" s="4" t="s">
        <v>113</v>
      </c>
      <c r="F21" s="77">
        <f>VLOOKUP(t_DataFieldDefinitions[[#This Row],[Field Name]],t_SelectFields[[Field Name]:[Source Order]],11,0)</f>
        <v>0</v>
      </c>
    </row>
    <row r="22" spans="1:6" ht="28.5" x14ac:dyDescent="0.25">
      <c r="A22" s="75" t="s">
        <v>134</v>
      </c>
      <c r="B22" s="76" t="s">
        <v>136</v>
      </c>
      <c r="C22" s="4" t="s">
        <v>464</v>
      </c>
      <c r="D22" s="4">
        <v>31</v>
      </c>
      <c r="E22" s="4" t="s">
        <v>113</v>
      </c>
      <c r="F22" s="77">
        <f>VLOOKUP(t_DataFieldDefinitions[[#This Row],[Field Name]],t_SelectFields[[Field Name]:[Source Order]],11,0)</f>
        <v>0</v>
      </c>
    </row>
    <row r="23" spans="1:6" ht="28.5" x14ac:dyDescent="0.25">
      <c r="A23" s="75" t="s">
        <v>440</v>
      </c>
      <c r="B23" s="76" t="s">
        <v>135</v>
      </c>
      <c r="C23" s="4" t="s">
        <v>464</v>
      </c>
      <c r="D23" s="4">
        <v>7</v>
      </c>
      <c r="E23" s="4" t="s">
        <v>113</v>
      </c>
      <c r="F23" s="77">
        <f>VLOOKUP(t_DataFieldDefinitions[[#This Row],[Field Name]],t_SelectFields[[Field Name]:[Source Order]],11,0)</f>
        <v>0</v>
      </c>
    </row>
    <row r="24" spans="1:6" x14ac:dyDescent="0.25">
      <c r="A24" s="75" t="s">
        <v>441</v>
      </c>
      <c r="B24" s="76" t="s">
        <v>698</v>
      </c>
      <c r="C24" s="4" t="s">
        <v>465</v>
      </c>
      <c r="D24" s="4">
        <v>0</v>
      </c>
      <c r="E24" s="4" t="s">
        <v>113</v>
      </c>
      <c r="F24" s="77">
        <f>VLOOKUP(t_DataFieldDefinitions[[#This Row],[Field Name]],t_SelectFields[[Field Name]:[Source Order]],11,0)</f>
        <v>0</v>
      </c>
    </row>
    <row r="25" spans="1:6" ht="42.75" x14ac:dyDescent="0.25">
      <c r="A25" s="75" t="s">
        <v>23</v>
      </c>
      <c r="B25" s="76" t="s">
        <v>696</v>
      </c>
      <c r="C25" s="4" t="s">
        <v>464</v>
      </c>
      <c r="D25" s="4">
        <v>9</v>
      </c>
      <c r="E25" s="4" t="s">
        <v>113</v>
      </c>
      <c r="F25" s="77">
        <f>VLOOKUP(t_DataFieldDefinitions[[#This Row],[Field Name]],t_SelectFields[[Field Name]:[Source Order]],11,0)</f>
        <v>0</v>
      </c>
    </row>
    <row r="26" spans="1:6" ht="28.5" x14ac:dyDescent="0.25">
      <c r="A26" s="75" t="s">
        <v>24</v>
      </c>
      <c r="B26" s="76" t="s">
        <v>141</v>
      </c>
      <c r="C26" s="4" t="s">
        <v>464</v>
      </c>
      <c r="D26" s="4">
        <v>10</v>
      </c>
      <c r="E26" s="4" t="s">
        <v>113</v>
      </c>
      <c r="F26" s="77">
        <f>VLOOKUP(t_DataFieldDefinitions[[#This Row],[Field Name]],t_SelectFields[[Field Name]:[Source Order]],11,0)</f>
        <v>0</v>
      </c>
    </row>
    <row r="27" spans="1:6" ht="28.5" x14ac:dyDescent="0.25">
      <c r="A27" s="75" t="s">
        <v>442</v>
      </c>
      <c r="B27" s="76" t="s">
        <v>699</v>
      </c>
      <c r="C27" s="4" t="s">
        <v>464</v>
      </c>
      <c r="D27" s="4">
        <v>62</v>
      </c>
      <c r="E27" s="4" t="s">
        <v>113</v>
      </c>
      <c r="F27" s="77">
        <f>VLOOKUP(t_DataFieldDefinitions[[#This Row],[Field Name]],t_SelectFields[[Field Name]:[Source Order]],11,0)</f>
        <v>0</v>
      </c>
    </row>
    <row r="28" spans="1:6" x14ac:dyDescent="0.25">
      <c r="A28" s="75" t="s">
        <v>25</v>
      </c>
      <c r="B28" s="76" t="s">
        <v>700</v>
      </c>
      <c r="C28" s="4" t="s">
        <v>464</v>
      </c>
      <c r="D28" s="4">
        <v>31</v>
      </c>
      <c r="E28" s="4" t="s">
        <v>113</v>
      </c>
      <c r="F28" s="77">
        <f>VLOOKUP(t_DataFieldDefinitions[[#This Row],[Field Name]],t_SelectFields[[Field Name]:[Source Order]],11,0)</f>
        <v>0</v>
      </c>
    </row>
    <row r="29" spans="1:6" x14ac:dyDescent="0.25">
      <c r="A29" s="75" t="s">
        <v>443</v>
      </c>
      <c r="B29" s="78" t="s">
        <v>343</v>
      </c>
      <c r="C29" s="4" t="s">
        <v>464</v>
      </c>
      <c r="D29" s="4">
        <v>7</v>
      </c>
      <c r="E29" s="4" t="s">
        <v>113</v>
      </c>
      <c r="F29" s="77" t="str">
        <f>VLOOKUP(t_DataFieldDefinitions[[#This Row],[Field Name]],t_SelectFields[[Field Name]:[Source Order]],11,0)</f>
        <v>x</v>
      </c>
    </row>
    <row r="30" spans="1:6" ht="28.5" x14ac:dyDescent="0.25">
      <c r="A30" s="75" t="s">
        <v>449</v>
      </c>
      <c r="B30" s="79" t="s">
        <v>142</v>
      </c>
      <c r="C30" s="4" t="s">
        <v>464</v>
      </c>
      <c r="D30" s="4">
        <v>7</v>
      </c>
      <c r="E30" s="4" t="s">
        <v>113</v>
      </c>
      <c r="F30" s="77">
        <f>VLOOKUP(t_DataFieldDefinitions[[#This Row],[Field Name]],t_SelectFields[[Field Name]:[Source Order]],11,0)</f>
        <v>0</v>
      </c>
    </row>
    <row r="31" spans="1:6" ht="28.5" x14ac:dyDescent="0.25">
      <c r="A31" s="75" t="s">
        <v>482</v>
      </c>
      <c r="B31" s="79" t="s">
        <v>701</v>
      </c>
      <c r="C31" s="4" t="s">
        <v>464</v>
      </c>
      <c r="D31" s="4">
        <v>7</v>
      </c>
      <c r="E31" s="4" t="s">
        <v>113</v>
      </c>
      <c r="F31" s="77">
        <f>VLOOKUP(t_DataFieldDefinitions[[#This Row],[Field Name]],t_SelectFields[[Field Name]:[Source Order]],11,0)</f>
        <v>0</v>
      </c>
    </row>
    <row r="32" spans="1:6" ht="85.5" x14ac:dyDescent="0.25">
      <c r="A32" s="75" t="s">
        <v>444</v>
      </c>
      <c r="B32" s="76" t="s">
        <v>143</v>
      </c>
      <c r="C32" s="4" t="s">
        <v>465</v>
      </c>
      <c r="D32" s="4">
        <v>0</v>
      </c>
      <c r="E32" s="4" t="s">
        <v>113</v>
      </c>
      <c r="F32" s="77">
        <f>VLOOKUP(t_DataFieldDefinitions[[#This Row],[Field Name]],t_SelectFields[[Field Name]:[Source Order]],11,0)</f>
        <v>0</v>
      </c>
    </row>
    <row r="33" spans="1:6" ht="28.5" x14ac:dyDescent="0.25">
      <c r="A33" s="75" t="s">
        <v>26</v>
      </c>
      <c r="B33" s="76" t="s">
        <v>148</v>
      </c>
      <c r="C33" s="4" t="s">
        <v>464</v>
      </c>
      <c r="D33" s="4">
        <v>12</v>
      </c>
      <c r="E33" s="4" t="s">
        <v>113</v>
      </c>
      <c r="F33" s="77">
        <f>VLOOKUP(t_DataFieldDefinitions[[#This Row],[Field Name]],t_SelectFields[[Field Name]:[Source Order]],11,0)</f>
        <v>0</v>
      </c>
    </row>
    <row r="34" spans="1:6" ht="28.5" x14ac:dyDescent="0.25">
      <c r="A34" s="75" t="s">
        <v>27</v>
      </c>
      <c r="B34" s="76" t="s">
        <v>149</v>
      </c>
      <c r="C34" s="4" t="s">
        <v>464</v>
      </c>
      <c r="D34" s="4">
        <v>12</v>
      </c>
      <c r="E34" s="4" t="s">
        <v>113</v>
      </c>
      <c r="F34" s="77">
        <f>VLOOKUP(t_DataFieldDefinitions[[#This Row],[Field Name]],t_SelectFields[[Field Name]:[Source Order]],11,0)</f>
        <v>0</v>
      </c>
    </row>
    <row r="35" spans="1:6" ht="28.5" x14ac:dyDescent="0.25">
      <c r="A35" s="75" t="s">
        <v>445</v>
      </c>
      <c r="B35" s="76" t="s">
        <v>146</v>
      </c>
      <c r="C35" s="4" t="s">
        <v>464</v>
      </c>
      <c r="D35" s="4">
        <v>62</v>
      </c>
      <c r="E35" s="4" t="s">
        <v>113</v>
      </c>
      <c r="F35" s="77">
        <f>VLOOKUP(t_DataFieldDefinitions[[#This Row],[Field Name]],t_SelectFields[[Field Name]:[Source Order]],11,0)</f>
        <v>0</v>
      </c>
    </row>
    <row r="36" spans="1:6" ht="28.5" x14ac:dyDescent="0.25">
      <c r="A36" s="75" t="s">
        <v>28</v>
      </c>
      <c r="B36" s="76" t="s">
        <v>147</v>
      </c>
      <c r="C36" s="4" t="s">
        <v>464</v>
      </c>
      <c r="D36" s="4">
        <v>31</v>
      </c>
      <c r="E36" s="4" t="s">
        <v>113</v>
      </c>
      <c r="F36" s="77">
        <f>VLOOKUP(t_DataFieldDefinitions[[#This Row],[Field Name]],t_SelectFields[[Field Name]:[Source Order]],11,0)</f>
        <v>0</v>
      </c>
    </row>
    <row r="37" spans="1:6" ht="85.5" x14ac:dyDescent="0.25">
      <c r="A37" s="75" t="s">
        <v>446</v>
      </c>
      <c r="B37" s="76" t="s">
        <v>145</v>
      </c>
      <c r="C37" s="4" t="s">
        <v>464</v>
      </c>
      <c r="D37" s="4">
        <v>12</v>
      </c>
      <c r="E37" s="4" t="s">
        <v>113</v>
      </c>
      <c r="F37" s="77">
        <f>VLOOKUP(t_DataFieldDefinitions[[#This Row],[Field Name]],t_SelectFields[[Field Name]:[Source Order]],11,0)</f>
        <v>0</v>
      </c>
    </row>
    <row r="38" spans="1:6" ht="28.5" x14ac:dyDescent="0.25">
      <c r="A38" s="75" t="s">
        <v>450</v>
      </c>
      <c r="B38" s="76" t="s">
        <v>144</v>
      </c>
      <c r="C38" s="4" t="s">
        <v>464</v>
      </c>
      <c r="D38" s="4">
        <v>12</v>
      </c>
      <c r="E38" s="4" t="s">
        <v>113</v>
      </c>
      <c r="F38" s="77">
        <f>VLOOKUP(t_DataFieldDefinitions[[#This Row],[Field Name]],t_SelectFields[[Field Name]:[Source Order]],11,0)</f>
        <v>0</v>
      </c>
    </row>
    <row r="39" spans="1:6" ht="28.5" x14ac:dyDescent="0.25">
      <c r="A39" s="75" t="s">
        <v>635</v>
      </c>
      <c r="B39" s="76" t="s">
        <v>636</v>
      </c>
      <c r="C39" s="4" t="s">
        <v>464</v>
      </c>
      <c r="D39" s="4">
        <v>130</v>
      </c>
      <c r="E39" s="4" t="s">
        <v>114</v>
      </c>
      <c r="F39" s="77">
        <f>VLOOKUP(t_DataFieldDefinitions[[#This Row],[Field Name]],t_SelectFields[[Field Name]:[Source Order]],11,0)</f>
        <v>0</v>
      </c>
    </row>
    <row r="40" spans="1:6" ht="99.75" x14ac:dyDescent="0.25">
      <c r="A40" s="75" t="s">
        <v>150</v>
      </c>
      <c r="B40" s="76" t="s">
        <v>151</v>
      </c>
      <c r="C40" s="4" t="s">
        <v>464</v>
      </c>
      <c r="D40" s="4">
        <v>10</v>
      </c>
      <c r="E40" s="4" t="s">
        <v>114</v>
      </c>
      <c r="F40" s="77">
        <f>VLOOKUP(t_DataFieldDefinitions[[#This Row],[Field Name]],t_SelectFields[[Field Name]:[Source Order]],11,0)</f>
        <v>0</v>
      </c>
    </row>
    <row r="41" spans="1:6" ht="42.75" x14ac:dyDescent="0.25">
      <c r="A41" s="75" t="s">
        <v>184</v>
      </c>
      <c r="B41" s="76" t="s">
        <v>185</v>
      </c>
      <c r="C41" s="4" t="s">
        <v>464</v>
      </c>
      <c r="D41" s="4">
        <v>80</v>
      </c>
      <c r="E41" s="4" t="s">
        <v>114</v>
      </c>
      <c r="F41" s="77">
        <f>VLOOKUP(t_DataFieldDefinitions[[#This Row],[Field Name]],t_SelectFields[[Field Name]:[Source Order]],11,0)</f>
        <v>0</v>
      </c>
    </row>
    <row r="42" spans="1:6" ht="114" x14ac:dyDescent="0.25">
      <c r="A42" s="75" t="s">
        <v>187</v>
      </c>
      <c r="B42" s="76" t="s">
        <v>186</v>
      </c>
      <c r="C42" s="4" t="s">
        <v>464</v>
      </c>
      <c r="D42" s="4">
        <v>150</v>
      </c>
      <c r="E42" s="4" t="s">
        <v>114</v>
      </c>
      <c r="F42" s="77">
        <f>VLOOKUP(t_DataFieldDefinitions[[#This Row],[Field Name]],t_SelectFields[[Field Name]:[Source Order]],11,0)</f>
        <v>0</v>
      </c>
    </row>
    <row r="43" spans="1:6" ht="99.75" x14ac:dyDescent="0.25">
      <c r="A43" s="75" t="s">
        <v>29</v>
      </c>
      <c r="B43" s="76" t="s">
        <v>202</v>
      </c>
      <c r="C43" s="4" t="s">
        <v>464</v>
      </c>
      <c r="D43" s="4">
        <v>10</v>
      </c>
      <c r="E43" s="4" t="s">
        <v>114</v>
      </c>
      <c r="F43" s="77">
        <f>VLOOKUP(t_DataFieldDefinitions[[#This Row],[Field Name]],t_SelectFields[[Field Name]:[Source Order]],11,0)</f>
        <v>0</v>
      </c>
    </row>
    <row r="44" spans="1:6" ht="28.5" x14ac:dyDescent="0.25">
      <c r="A44" s="75" t="s">
        <v>152</v>
      </c>
      <c r="B44" s="76" t="s">
        <v>159</v>
      </c>
      <c r="C44" s="4" t="s">
        <v>464</v>
      </c>
      <c r="D44" s="4">
        <v>120</v>
      </c>
      <c r="E44" s="4" t="s">
        <v>114</v>
      </c>
      <c r="F44" s="77">
        <f>VLOOKUP(t_DataFieldDefinitions[[#This Row],[Field Name]],t_SelectFields[[Field Name]:[Source Order]],11,0)</f>
        <v>0</v>
      </c>
    </row>
    <row r="45" spans="1:6" ht="114" x14ac:dyDescent="0.25">
      <c r="A45" s="75" t="s">
        <v>30</v>
      </c>
      <c r="B45" s="80" t="s">
        <v>153</v>
      </c>
      <c r="C45" s="4" t="s">
        <v>464</v>
      </c>
      <c r="D45" s="4">
        <v>150</v>
      </c>
      <c r="E45" s="4" t="s">
        <v>114</v>
      </c>
      <c r="F45" s="77">
        <f>VLOOKUP(t_DataFieldDefinitions[[#This Row],[Field Name]],t_SelectFields[[Field Name]:[Source Order]],11,0)</f>
        <v>0</v>
      </c>
    </row>
    <row r="46" spans="1:6" ht="28.5" x14ac:dyDescent="0.25">
      <c r="A46" s="75" t="s">
        <v>590</v>
      </c>
      <c r="B46" s="76" t="s">
        <v>591</v>
      </c>
      <c r="C46" s="4" t="s">
        <v>464</v>
      </c>
      <c r="D46" s="4">
        <v>93</v>
      </c>
      <c r="E46" s="4" t="s">
        <v>114</v>
      </c>
      <c r="F46" s="77">
        <f>VLOOKUP(t_DataFieldDefinitions[[#This Row],[Field Name]],t_SelectFields[[Field Name]:[Source Order]],11,0)</f>
        <v>0</v>
      </c>
    </row>
    <row r="47" spans="1:6" ht="99.75" x14ac:dyDescent="0.25">
      <c r="A47" s="75" t="s">
        <v>31</v>
      </c>
      <c r="B47" s="76" t="s">
        <v>201</v>
      </c>
      <c r="C47" s="4" t="s">
        <v>464</v>
      </c>
      <c r="D47" s="4">
        <v>10</v>
      </c>
      <c r="E47" s="4" t="s">
        <v>114</v>
      </c>
      <c r="F47" s="77">
        <f>VLOOKUP(t_DataFieldDefinitions[[#This Row],[Field Name]],t_SelectFields[[Field Name]:[Source Order]],11,0)</f>
        <v>0</v>
      </c>
    </row>
    <row r="48" spans="1:6" ht="28.5" x14ac:dyDescent="0.25">
      <c r="A48" s="75" t="s">
        <v>154</v>
      </c>
      <c r="B48" s="76" t="s">
        <v>158</v>
      </c>
      <c r="C48" s="4" t="s">
        <v>464</v>
      </c>
      <c r="D48" s="4">
        <v>120</v>
      </c>
      <c r="E48" s="4" t="s">
        <v>114</v>
      </c>
      <c r="F48" s="77">
        <f>VLOOKUP(t_DataFieldDefinitions[[#This Row],[Field Name]],t_SelectFields[[Field Name]:[Source Order]],11,0)</f>
        <v>0</v>
      </c>
    </row>
    <row r="49" spans="1:6" ht="114" x14ac:dyDescent="0.25">
      <c r="A49" s="75" t="s">
        <v>32</v>
      </c>
      <c r="B49" s="76" t="s">
        <v>155</v>
      </c>
      <c r="C49" s="4" t="s">
        <v>464</v>
      </c>
      <c r="D49" s="4">
        <v>150</v>
      </c>
      <c r="E49" s="4" t="s">
        <v>114</v>
      </c>
      <c r="F49" s="77">
        <f>VLOOKUP(t_DataFieldDefinitions[[#This Row],[Field Name]],t_SelectFields[[Field Name]:[Source Order]],11,0)</f>
        <v>0</v>
      </c>
    </row>
    <row r="50" spans="1:6" ht="28.5" x14ac:dyDescent="0.25">
      <c r="A50" s="75" t="s">
        <v>592</v>
      </c>
      <c r="B50" s="76" t="s">
        <v>593</v>
      </c>
      <c r="C50" s="4" t="s">
        <v>464</v>
      </c>
      <c r="D50" s="4">
        <v>93</v>
      </c>
      <c r="E50" s="4" t="s">
        <v>114</v>
      </c>
      <c r="F50" s="77">
        <f>VLOOKUP(t_DataFieldDefinitions[[#This Row],[Field Name]],t_SelectFields[[Field Name]:[Source Order]],11,0)</f>
        <v>0</v>
      </c>
    </row>
    <row r="51" spans="1:6" ht="99.75" x14ac:dyDescent="0.25">
      <c r="A51" s="75" t="s">
        <v>33</v>
      </c>
      <c r="B51" s="76" t="s">
        <v>200</v>
      </c>
      <c r="C51" s="4" t="s">
        <v>464</v>
      </c>
      <c r="D51" s="4">
        <v>10</v>
      </c>
      <c r="E51" s="4" t="s">
        <v>114</v>
      </c>
      <c r="F51" s="77">
        <f>VLOOKUP(t_DataFieldDefinitions[[#This Row],[Field Name]],t_SelectFields[[Field Name]:[Source Order]],11,0)</f>
        <v>0</v>
      </c>
    </row>
    <row r="52" spans="1:6" ht="28.5" x14ac:dyDescent="0.25">
      <c r="A52" s="75" t="s">
        <v>156</v>
      </c>
      <c r="B52" s="76" t="s">
        <v>157</v>
      </c>
      <c r="C52" s="4" t="s">
        <v>464</v>
      </c>
      <c r="D52" s="4">
        <v>120</v>
      </c>
      <c r="E52" s="4" t="s">
        <v>114</v>
      </c>
      <c r="F52" s="77">
        <f>VLOOKUP(t_DataFieldDefinitions[[#This Row],[Field Name]],t_SelectFields[[Field Name]:[Source Order]],11,0)</f>
        <v>0</v>
      </c>
    </row>
    <row r="53" spans="1:6" ht="114" x14ac:dyDescent="0.25">
      <c r="A53" s="75" t="s">
        <v>34</v>
      </c>
      <c r="B53" s="76" t="s">
        <v>161</v>
      </c>
      <c r="C53" s="4" t="s">
        <v>464</v>
      </c>
      <c r="D53" s="4">
        <v>150</v>
      </c>
      <c r="E53" s="4" t="s">
        <v>114</v>
      </c>
      <c r="F53" s="77">
        <f>VLOOKUP(t_DataFieldDefinitions[[#This Row],[Field Name]],t_SelectFields[[Field Name]:[Source Order]],11,0)</f>
        <v>0</v>
      </c>
    </row>
    <row r="54" spans="1:6" ht="28.5" x14ac:dyDescent="0.25">
      <c r="A54" s="75" t="s">
        <v>594</v>
      </c>
      <c r="B54" s="76" t="s">
        <v>595</v>
      </c>
      <c r="C54" s="4" t="s">
        <v>464</v>
      </c>
      <c r="D54" s="4">
        <v>93</v>
      </c>
      <c r="E54" s="4" t="s">
        <v>114</v>
      </c>
      <c r="F54" s="77">
        <f>VLOOKUP(t_DataFieldDefinitions[[#This Row],[Field Name]],t_SelectFields[[Field Name]:[Source Order]],11,0)</f>
        <v>0</v>
      </c>
    </row>
    <row r="55" spans="1:6" ht="99.75" x14ac:dyDescent="0.25">
      <c r="A55" s="75" t="s">
        <v>1</v>
      </c>
      <c r="B55" s="76" t="s">
        <v>199</v>
      </c>
      <c r="C55" s="4" t="s">
        <v>464</v>
      </c>
      <c r="D55" s="4">
        <v>10</v>
      </c>
      <c r="E55" s="4" t="s">
        <v>114</v>
      </c>
      <c r="F55" s="77">
        <f>VLOOKUP(t_DataFieldDefinitions[[#This Row],[Field Name]],t_SelectFields[[Field Name]:[Source Order]],11,0)</f>
        <v>0</v>
      </c>
    </row>
    <row r="56" spans="1:6" ht="28.5" x14ac:dyDescent="0.25">
      <c r="A56" s="75" t="s">
        <v>163</v>
      </c>
      <c r="B56" s="76" t="s">
        <v>162</v>
      </c>
      <c r="C56" s="4" t="s">
        <v>464</v>
      </c>
      <c r="D56" s="4">
        <v>120</v>
      </c>
      <c r="E56" s="4" t="s">
        <v>114</v>
      </c>
      <c r="F56" s="77">
        <f>VLOOKUP(t_DataFieldDefinitions[[#This Row],[Field Name]],t_SelectFields[[Field Name]:[Source Order]],11,0)</f>
        <v>0</v>
      </c>
    </row>
    <row r="57" spans="1:6" ht="114" x14ac:dyDescent="0.25">
      <c r="A57" s="75" t="s">
        <v>172</v>
      </c>
      <c r="B57" s="76" t="s">
        <v>178</v>
      </c>
      <c r="C57" s="4" t="s">
        <v>464</v>
      </c>
      <c r="D57" s="4">
        <v>150</v>
      </c>
      <c r="E57" s="4" t="s">
        <v>114</v>
      </c>
      <c r="F57" s="77">
        <f>VLOOKUP(t_DataFieldDefinitions[[#This Row],[Field Name]],t_SelectFields[[Field Name]:[Source Order]],11,0)</f>
        <v>0</v>
      </c>
    </row>
    <row r="58" spans="1:6" ht="28.5" x14ac:dyDescent="0.25">
      <c r="A58" s="75" t="s">
        <v>596</v>
      </c>
      <c r="B58" s="76" t="s">
        <v>597</v>
      </c>
      <c r="C58" s="4" t="s">
        <v>464</v>
      </c>
      <c r="D58" s="4">
        <v>93</v>
      </c>
      <c r="E58" s="4" t="s">
        <v>114</v>
      </c>
      <c r="F58" s="77">
        <f>VLOOKUP(t_DataFieldDefinitions[[#This Row],[Field Name]],t_SelectFields[[Field Name]:[Source Order]],11,0)</f>
        <v>0</v>
      </c>
    </row>
    <row r="59" spans="1:6" ht="99.75" x14ac:dyDescent="0.25">
      <c r="A59" s="75" t="s">
        <v>2</v>
      </c>
      <c r="B59" s="76" t="s">
        <v>198</v>
      </c>
      <c r="C59" s="4" t="s">
        <v>464</v>
      </c>
      <c r="D59" s="4">
        <v>10</v>
      </c>
      <c r="E59" s="4" t="s">
        <v>114</v>
      </c>
      <c r="F59" s="77">
        <f>VLOOKUP(t_DataFieldDefinitions[[#This Row],[Field Name]],t_SelectFields[[Field Name]:[Source Order]],11,0)</f>
        <v>0</v>
      </c>
    </row>
    <row r="60" spans="1:6" ht="28.5" x14ac:dyDescent="0.25">
      <c r="A60" s="75" t="s">
        <v>164</v>
      </c>
      <c r="B60" s="76" t="s">
        <v>165</v>
      </c>
      <c r="C60" s="4" t="s">
        <v>464</v>
      </c>
      <c r="D60" s="4">
        <v>120</v>
      </c>
      <c r="E60" s="4" t="s">
        <v>114</v>
      </c>
      <c r="F60" s="77">
        <f>VLOOKUP(t_DataFieldDefinitions[[#This Row],[Field Name]],t_SelectFields[[Field Name]:[Source Order]],11,0)</f>
        <v>0</v>
      </c>
    </row>
    <row r="61" spans="1:6" ht="114" x14ac:dyDescent="0.25">
      <c r="A61" s="75" t="s">
        <v>173</v>
      </c>
      <c r="B61" s="76" t="s">
        <v>179</v>
      </c>
      <c r="C61" s="4" t="s">
        <v>464</v>
      </c>
      <c r="D61" s="4">
        <v>150</v>
      </c>
      <c r="E61" s="4" t="s">
        <v>114</v>
      </c>
      <c r="F61" s="77">
        <f>VLOOKUP(t_DataFieldDefinitions[[#This Row],[Field Name]],t_SelectFields[[Field Name]:[Source Order]],11,0)</f>
        <v>0</v>
      </c>
    </row>
    <row r="62" spans="1:6" ht="28.5" x14ac:dyDescent="0.25">
      <c r="A62" s="75" t="s">
        <v>598</v>
      </c>
      <c r="B62" s="76" t="s">
        <v>599</v>
      </c>
      <c r="C62" s="4" t="s">
        <v>464</v>
      </c>
      <c r="D62" s="4">
        <v>93</v>
      </c>
      <c r="E62" s="4" t="s">
        <v>114</v>
      </c>
      <c r="F62" s="77">
        <f>VLOOKUP(t_DataFieldDefinitions[[#This Row],[Field Name]],t_SelectFields[[Field Name]:[Source Order]],11,0)</f>
        <v>0</v>
      </c>
    </row>
    <row r="63" spans="1:6" ht="99.75" x14ac:dyDescent="0.25">
      <c r="A63" s="75" t="s">
        <v>3</v>
      </c>
      <c r="B63" s="76" t="s">
        <v>197</v>
      </c>
      <c r="C63" s="4" t="s">
        <v>464</v>
      </c>
      <c r="D63" s="4">
        <v>10</v>
      </c>
      <c r="E63" s="4" t="s">
        <v>114</v>
      </c>
      <c r="F63" s="77">
        <f>VLOOKUP(t_DataFieldDefinitions[[#This Row],[Field Name]],t_SelectFields[[Field Name]:[Source Order]],11,0)</f>
        <v>0</v>
      </c>
    </row>
    <row r="64" spans="1:6" ht="28.5" x14ac:dyDescent="0.25">
      <c r="A64" s="75" t="s">
        <v>167</v>
      </c>
      <c r="B64" s="76" t="s">
        <v>166</v>
      </c>
      <c r="C64" s="4" t="s">
        <v>464</v>
      </c>
      <c r="D64" s="4">
        <v>120</v>
      </c>
      <c r="E64" s="4" t="s">
        <v>114</v>
      </c>
      <c r="F64" s="77">
        <f>VLOOKUP(t_DataFieldDefinitions[[#This Row],[Field Name]],t_SelectFields[[Field Name]:[Source Order]],11,0)</f>
        <v>0</v>
      </c>
    </row>
    <row r="65" spans="1:6" ht="114" x14ac:dyDescent="0.25">
      <c r="A65" s="75" t="s">
        <v>174</v>
      </c>
      <c r="B65" s="76" t="s">
        <v>180</v>
      </c>
      <c r="C65" s="4" t="s">
        <v>464</v>
      </c>
      <c r="D65" s="4">
        <v>150</v>
      </c>
      <c r="E65" s="4" t="s">
        <v>114</v>
      </c>
      <c r="F65" s="77">
        <f>VLOOKUP(t_DataFieldDefinitions[[#This Row],[Field Name]],t_SelectFields[[Field Name]:[Source Order]],11,0)</f>
        <v>0</v>
      </c>
    </row>
    <row r="66" spans="1:6" ht="28.5" x14ac:dyDescent="0.25">
      <c r="A66" s="75" t="s">
        <v>600</v>
      </c>
      <c r="B66" s="76" t="s">
        <v>601</v>
      </c>
      <c r="C66" s="4" t="s">
        <v>464</v>
      </c>
      <c r="D66" s="4">
        <v>93</v>
      </c>
      <c r="E66" s="4" t="s">
        <v>114</v>
      </c>
      <c r="F66" s="77">
        <f>VLOOKUP(t_DataFieldDefinitions[[#This Row],[Field Name]],t_SelectFields[[Field Name]:[Source Order]],11,0)</f>
        <v>0</v>
      </c>
    </row>
    <row r="67" spans="1:6" ht="99.75" x14ac:dyDescent="0.25">
      <c r="A67" s="75" t="s">
        <v>4</v>
      </c>
      <c r="B67" s="76" t="s">
        <v>196</v>
      </c>
      <c r="C67" s="4" t="s">
        <v>464</v>
      </c>
      <c r="D67" s="4">
        <v>10</v>
      </c>
      <c r="E67" s="4" t="s">
        <v>114</v>
      </c>
      <c r="F67" s="77">
        <f>VLOOKUP(t_DataFieldDefinitions[[#This Row],[Field Name]],t_SelectFields[[Field Name]:[Source Order]],11,0)</f>
        <v>0</v>
      </c>
    </row>
    <row r="68" spans="1:6" ht="28.5" x14ac:dyDescent="0.25">
      <c r="A68" s="75" t="s">
        <v>168</v>
      </c>
      <c r="B68" s="76" t="s">
        <v>169</v>
      </c>
      <c r="C68" s="4" t="s">
        <v>464</v>
      </c>
      <c r="D68" s="4">
        <v>120</v>
      </c>
      <c r="E68" s="4" t="s">
        <v>114</v>
      </c>
      <c r="F68" s="77">
        <f>VLOOKUP(t_DataFieldDefinitions[[#This Row],[Field Name]],t_SelectFields[[Field Name]:[Source Order]],11,0)</f>
        <v>0</v>
      </c>
    </row>
    <row r="69" spans="1:6" ht="114" x14ac:dyDescent="0.25">
      <c r="A69" s="75" t="s">
        <v>175</v>
      </c>
      <c r="B69" s="76" t="s">
        <v>181</v>
      </c>
      <c r="C69" s="4" t="s">
        <v>464</v>
      </c>
      <c r="D69" s="4">
        <v>150</v>
      </c>
      <c r="E69" s="4" t="s">
        <v>114</v>
      </c>
      <c r="F69" s="77">
        <f>VLOOKUP(t_DataFieldDefinitions[[#This Row],[Field Name]],t_SelectFields[[Field Name]:[Source Order]],11,0)</f>
        <v>0</v>
      </c>
    </row>
    <row r="70" spans="1:6" ht="28.5" x14ac:dyDescent="0.25">
      <c r="A70" s="75" t="s">
        <v>602</v>
      </c>
      <c r="B70" s="76" t="s">
        <v>603</v>
      </c>
      <c r="C70" s="4" t="s">
        <v>464</v>
      </c>
      <c r="D70" s="4">
        <v>93</v>
      </c>
      <c r="E70" s="4" t="s">
        <v>114</v>
      </c>
      <c r="F70" s="77">
        <f>VLOOKUP(t_DataFieldDefinitions[[#This Row],[Field Name]],t_SelectFields[[Field Name]:[Source Order]],11,0)</f>
        <v>0</v>
      </c>
    </row>
    <row r="71" spans="1:6" ht="99.75" x14ac:dyDescent="0.25">
      <c r="A71" s="75" t="s">
        <v>5</v>
      </c>
      <c r="B71" s="76" t="s">
        <v>195</v>
      </c>
      <c r="C71" s="4" t="s">
        <v>464</v>
      </c>
      <c r="D71" s="4">
        <v>10</v>
      </c>
      <c r="E71" s="4" t="s">
        <v>114</v>
      </c>
      <c r="F71" s="77">
        <f>VLOOKUP(t_DataFieldDefinitions[[#This Row],[Field Name]],t_SelectFields[[Field Name]:[Source Order]],11,0)</f>
        <v>0</v>
      </c>
    </row>
    <row r="72" spans="1:6" ht="28.5" x14ac:dyDescent="0.25">
      <c r="A72" s="75" t="s">
        <v>170</v>
      </c>
      <c r="B72" s="76" t="s">
        <v>171</v>
      </c>
      <c r="C72" s="4" t="s">
        <v>464</v>
      </c>
      <c r="D72" s="4">
        <v>120</v>
      </c>
      <c r="E72" s="4" t="s">
        <v>114</v>
      </c>
      <c r="F72" s="77">
        <f>VLOOKUP(t_DataFieldDefinitions[[#This Row],[Field Name]],t_SelectFields[[Field Name]:[Source Order]],11,0)</f>
        <v>0</v>
      </c>
    </row>
    <row r="73" spans="1:6" ht="114" x14ac:dyDescent="0.25">
      <c r="A73" s="75" t="s">
        <v>176</v>
      </c>
      <c r="B73" s="76" t="s">
        <v>182</v>
      </c>
      <c r="C73" s="4" t="s">
        <v>464</v>
      </c>
      <c r="D73" s="4">
        <v>150</v>
      </c>
      <c r="E73" s="4" t="s">
        <v>114</v>
      </c>
      <c r="F73" s="77">
        <f>VLOOKUP(t_DataFieldDefinitions[[#This Row],[Field Name]],t_SelectFields[[Field Name]:[Source Order]],11,0)</f>
        <v>0</v>
      </c>
    </row>
    <row r="74" spans="1:6" ht="28.5" x14ac:dyDescent="0.25">
      <c r="A74" s="75" t="s">
        <v>604</v>
      </c>
      <c r="B74" s="76" t="s">
        <v>605</v>
      </c>
      <c r="C74" s="4" t="s">
        <v>464</v>
      </c>
      <c r="D74" s="4">
        <v>93</v>
      </c>
      <c r="E74" s="4" t="s">
        <v>114</v>
      </c>
      <c r="F74" s="77">
        <f>VLOOKUP(t_DataFieldDefinitions[[#This Row],[Field Name]],t_SelectFields[[Field Name]:[Source Order]],11,0)</f>
        <v>0</v>
      </c>
    </row>
    <row r="75" spans="1:6" ht="99.75" x14ac:dyDescent="0.25">
      <c r="A75" s="75" t="s">
        <v>0</v>
      </c>
      <c r="B75" s="76" t="s">
        <v>203</v>
      </c>
      <c r="C75" s="4" t="s">
        <v>464</v>
      </c>
      <c r="D75" s="4">
        <v>10</v>
      </c>
      <c r="E75" s="4" t="s">
        <v>114</v>
      </c>
      <c r="F75" s="77">
        <f>VLOOKUP(t_DataFieldDefinitions[[#This Row],[Field Name]],t_SelectFields[[Field Name]:[Source Order]],11,0)</f>
        <v>0</v>
      </c>
    </row>
    <row r="76" spans="1:6" ht="28.5" x14ac:dyDescent="0.25">
      <c r="A76" s="75" t="s">
        <v>210</v>
      </c>
      <c r="B76" s="76" t="s">
        <v>160</v>
      </c>
      <c r="C76" s="4" t="s">
        <v>464</v>
      </c>
      <c r="D76" s="4">
        <v>120</v>
      </c>
      <c r="E76" s="4" t="s">
        <v>114</v>
      </c>
      <c r="F76" s="77">
        <f>VLOOKUP(t_DataFieldDefinitions[[#This Row],[Field Name]],t_SelectFields[[Field Name]:[Source Order]],11,0)</f>
        <v>0</v>
      </c>
    </row>
    <row r="77" spans="1:6" ht="114" x14ac:dyDescent="0.25">
      <c r="A77" s="75" t="s">
        <v>177</v>
      </c>
      <c r="B77" s="76" t="s">
        <v>183</v>
      </c>
      <c r="C77" s="4" t="s">
        <v>464</v>
      </c>
      <c r="D77" s="4">
        <v>150</v>
      </c>
      <c r="E77" s="4" t="s">
        <v>114</v>
      </c>
      <c r="F77" s="77">
        <f>VLOOKUP(t_DataFieldDefinitions[[#This Row],[Field Name]],t_SelectFields[[Field Name]:[Source Order]],11,0)</f>
        <v>0</v>
      </c>
    </row>
    <row r="78" spans="1:6" ht="28.5" x14ac:dyDescent="0.25">
      <c r="A78" s="75" t="s">
        <v>483</v>
      </c>
      <c r="B78" s="76" t="s">
        <v>537</v>
      </c>
      <c r="C78" s="4" t="s">
        <v>464</v>
      </c>
      <c r="D78" s="4">
        <v>130</v>
      </c>
      <c r="E78" s="4" t="s">
        <v>114</v>
      </c>
      <c r="F78" s="77">
        <f>VLOOKUP(t_DataFieldDefinitions[[#This Row],[Field Name]],t_SelectFields[[Field Name]:[Source Order]],11,0)</f>
        <v>0</v>
      </c>
    </row>
    <row r="79" spans="1:6" ht="28.5" x14ac:dyDescent="0.25">
      <c r="A79" s="75" t="s">
        <v>451</v>
      </c>
      <c r="B79" s="76" t="s">
        <v>35</v>
      </c>
      <c r="C79" s="4" t="s">
        <v>464</v>
      </c>
      <c r="D79" s="4">
        <v>150</v>
      </c>
      <c r="E79" s="4" t="s">
        <v>114</v>
      </c>
      <c r="F79" s="77">
        <f>VLOOKUP(t_DataFieldDefinitions[[#This Row],[Field Name]],t_SelectFields[[Field Name]:[Source Order]],11,0)</f>
        <v>0</v>
      </c>
    </row>
    <row r="80" spans="1:6" ht="28.5" x14ac:dyDescent="0.25">
      <c r="A80" s="75" t="s">
        <v>452</v>
      </c>
      <c r="B80" s="76" t="s">
        <v>35</v>
      </c>
      <c r="C80" s="4" t="s">
        <v>464</v>
      </c>
      <c r="D80" s="4">
        <v>150</v>
      </c>
      <c r="E80" s="4" t="s">
        <v>114</v>
      </c>
      <c r="F80" s="77">
        <f>VLOOKUP(t_DataFieldDefinitions[[#This Row],[Field Name]],t_SelectFields[[Field Name]:[Source Order]],11,0)</f>
        <v>0</v>
      </c>
    </row>
    <row r="81" spans="1:6" ht="28.5" x14ac:dyDescent="0.25">
      <c r="A81" s="75" t="s">
        <v>453</v>
      </c>
      <c r="B81" s="76" t="s">
        <v>35</v>
      </c>
      <c r="C81" s="4" t="s">
        <v>464</v>
      </c>
      <c r="D81" s="4">
        <v>150</v>
      </c>
      <c r="E81" s="4" t="s">
        <v>114</v>
      </c>
      <c r="F81" s="77">
        <f>VLOOKUP(t_DataFieldDefinitions[[#This Row],[Field Name]],t_SelectFields[[Field Name]:[Source Order]],11,0)</f>
        <v>0</v>
      </c>
    </row>
    <row r="82" spans="1:6" ht="28.5" x14ac:dyDescent="0.25">
      <c r="A82" s="75" t="s">
        <v>387</v>
      </c>
      <c r="B82" s="76" t="s">
        <v>235</v>
      </c>
      <c r="C82" s="4" t="s">
        <v>464</v>
      </c>
      <c r="D82" s="4">
        <v>50</v>
      </c>
      <c r="E82" s="4" t="s">
        <v>122</v>
      </c>
      <c r="F82" s="77">
        <f>VLOOKUP(t_DataFieldDefinitions[[#This Row],[Field Name]],t_SelectFields[[Field Name]:[Source Order]],11,0)</f>
        <v>0</v>
      </c>
    </row>
    <row r="83" spans="1:6" x14ac:dyDescent="0.25">
      <c r="A83" s="75" t="s">
        <v>388</v>
      </c>
      <c r="B83" s="76" t="s">
        <v>236</v>
      </c>
      <c r="C83" s="4" t="s">
        <v>464</v>
      </c>
      <c r="D83" s="4">
        <v>7</v>
      </c>
      <c r="E83" s="4" t="s">
        <v>122</v>
      </c>
      <c r="F83" s="77">
        <f>VLOOKUP(t_DataFieldDefinitions[[#This Row],[Field Name]],t_SelectFields[[Field Name]:[Source Order]],11,0)</f>
        <v>0</v>
      </c>
    </row>
    <row r="84" spans="1:6" x14ac:dyDescent="0.25">
      <c r="A84" s="75" t="s">
        <v>389</v>
      </c>
      <c r="B84" s="76" t="s">
        <v>237</v>
      </c>
      <c r="C84" s="4" t="s">
        <v>465</v>
      </c>
      <c r="D84" s="4">
        <v>0</v>
      </c>
      <c r="E84" s="4" t="s">
        <v>122</v>
      </c>
      <c r="F84" s="77">
        <f>VLOOKUP(t_DataFieldDefinitions[[#This Row],[Field Name]],t_SelectFields[[Field Name]:[Source Order]],11,0)</f>
        <v>0</v>
      </c>
    </row>
    <row r="85" spans="1:6" ht="28.5" x14ac:dyDescent="0.25">
      <c r="A85" s="75" t="s">
        <v>390</v>
      </c>
      <c r="B85" s="76" t="s">
        <v>242</v>
      </c>
      <c r="C85" s="4" t="s">
        <v>464</v>
      </c>
      <c r="D85" s="4">
        <v>107</v>
      </c>
      <c r="E85" s="4" t="s">
        <v>122</v>
      </c>
      <c r="F85" s="77">
        <f>VLOOKUP(t_DataFieldDefinitions[[#This Row],[Field Name]],t_SelectFields[[Field Name]:[Source Order]],11,0)</f>
        <v>0</v>
      </c>
    </row>
    <row r="86" spans="1:6" x14ac:dyDescent="0.25">
      <c r="A86" s="75" t="s">
        <v>391</v>
      </c>
      <c r="B86" s="76" t="s">
        <v>241</v>
      </c>
      <c r="C86" s="4" t="s">
        <v>465</v>
      </c>
      <c r="D86" s="4">
        <v>0</v>
      </c>
      <c r="E86" s="4" t="s">
        <v>122</v>
      </c>
      <c r="F86" s="77">
        <f>VLOOKUP(t_DataFieldDefinitions[[#This Row],[Field Name]],t_SelectFields[[Field Name]:[Source Order]],11,0)</f>
        <v>0</v>
      </c>
    </row>
    <row r="87" spans="1:6" ht="28.5" x14ac:dyDescent="0.25">
      <c r="A87" s="75" t="s">
        <v>392</v>
      </c>
      <c r="B87" s="76" t="s">
        <v>238</v>
      </c>
      <c r="C87" s="4" t="s">
        <v>464</v>
      </c>
      <c r="D87" s="4">
        <v>60</v>
      </c>
      <c r="E87" s="4" t="s">
        <v>122</v>
      </c>
      <c r="F87" s="77">
        <f>VLOOKUP(t_DataFieldDefinitions[[#This Row],[Field Name]],t_SelectFields[[Field Name]:[Source Order]],11,0)</f>
        <v>0</v>
      </c>
    </row>
    <row r="88" spans="1:6" ht="42.75" x14ac:dyDescent="0.25">
      <c r="A88" s="75" t="s">
        <v>393</v>
      </c>
      <c r="B88" s="76" t="s">
        <v>239</v>
      </c>
      <c r="C88" s="4" t="s">
        <v>464</v>
      </c>
      <c r="D88" s="4">
        <v>7</v>
      </c>
      <c r="E88" s="4" t="s">
        <v>122</v>
      </c>
      <c r="F88" s="77">
        <f>VLOOKUP(t_DataFieldDefinitions[[#This Row],[Field Name]],t_SelectFields[[Field Name]:[Source Order]],11,0)</f>
        <v>0</v>
      </c>
    </row>
    <row r="89" spans="1:6" x14ac:dyDescent="0.25">
      <c r="A89" s="75" t="s">
        <v>394</v>
      </c>
      <c r="B89" s="76" t="s">
        <v>240</v>
      </c>
      <c r="C89" s="4" t="s">
        <v>464</v>
      </c>
      <c r="D89" s="4">
        <v>30</v>
      </c>
      <c r="E89" s="4" t="s">
        <v>122</v>
      </c>
      <c r="F89" s="77">
        <f>VLOOKUP(t_DataFieldDefinitions[[#This Row],[Field Name]],t_SelectFields[[Field Name]:[Source Order]],11,0)</f>
        <v>0</v>
      </c>
    </row>
    <row r="90" spans="1:6" ht="57" x14ac:dyDescent="0.25">
      <c r="A90" s="75" t="s">
        <v>42</v>
      </c>
      <c r="B90" s="76" t="s">
        <v>310</v>
      </c>
      <c r="C90" s="4" t="s">
        <v>464</v>
      </c>
      <c r="D90" s="4">
        <v>253</v>
      </c>
      <c r="E90" s="4" t="s">
        <v>118</v>
      </c>
      <c r="F90" s="77" t="str">
        <f>VLOOKUP(t_DataFieldDefinitions[[#This Row],[Field Name]],t_SelectFields[[Field Name]:[Source Order]],11,0)</f>
        <v>x</v>
      </c>
    </row>
    <row r="91" spans="1:6" ht="28.5" x14ac:dyDescent="0.25">
      <c r="A91" s="75" t="s">
        <v>43</v>
      </c>
      <c r="B91" s="76" t="s">
        <v>287</v>
      </c>
      <c r="C91" s="4" t="s">
        <v>464</v>
      </c>
      <c r="D91" s="4">
        <v>50</v>
      </c>
      <c r="E91" s="4" t="s">
        <v>118</v>
      </c>
      <c r="F91" s="77" t="str">
        <f>VLOOKUP(t_DataFieldDefinitions[[#This Row],[Field Name]],t_SelectFields[[Field Name]:[Source Order]],11,0)</f>
        <v>x</v>
      </c>
    </row>
    <row r="92" spans="1:6" ht="71.25" x14ac:dyDescent="0.25">
      <c r="A92" s="75" t="s">
        <v>44</v>
      </c>
      <c r="B92" s="76" t="s">
        <v>282</v>
      </c>
      <c r="C92" s="4" t="s">
        <v>466</v>
      </c>
      <c r="D92" s="4">
        <v>0</v>
      </c>
      <c r="E92" s="4" t="s">
        <v>118</v>
      </c>
      <c r="F92" s="77" t="str">
        <f>VLOOKUP(t_DataFieldDefinitions[[#This Row],[Field Name]],t_SelectFields[[Field Name]:[Source Order]],11,0)</f>
        <v>x</v>
      </c>
    </row>
    <row r="93" spans="1:6" ht="57" x14ac:dyDescent="0.25">
      <c r="A93" s="75" t="s">
        <v>45</v>
      </c>
      <c r="B93" s="76" t="s">
        <v>283</v>
      </c>
      <c r="C93" s="4" t="s">
        <v>466</v>
      </c>
      <c r="D93" s="4">
        <v>0</v>
      </c>
      <c r="E93" s="4" t="s">
        <v>118</v>
      </c>
      <c r="F93" s="77" t="str">
        <f>VLOOKUP(t_DataFieldDefinitions[[#This Row],[Field Name]],t_SelectFields[[Field Name]:[Source Order]],11,0)</f>
        <v>x</v>
      </c>
    </row>
    <row r="94" spans="1:6" ht="71.25" x14ac:dyDescent="0.25">
      <c r="A94" s="75" t="s">
        <v>46</v>
      </c>
      <c r="B94" s="76" t="s">
        <v>284</v>
      </c>
      <c r="C94" s="4" t="s">
        <v>466</v>
      </c>
      <c r="D94" s="4">
        <v>0</v>
      </c>
      <c r="E94" s="4" t="s">
        <v>118</v>
      </c>
      <c r="F94" s="77" t="str">
        <f>VLOOKUP(t_DataFieldDefinitions[[#This Row],[Field Name]],t_SelectFields[[Field Name]:[Source Order]],11,0)</f>
        <v>x</v>
      </c>
    </row>
    <row r="95" spans="1:6" ht="71.25" x14ac:dyDescent="0.25">
      <c r="A95" s="75" t="s">
        <v>47</v>
      </c>
      <c r="B95" s="76" t="s">
        <v>285</v>
      </c>
      <c r="C95" s="4" t="s">
        <v>466</v>
      </c>
      <c r="D95" s="4">
        <v>0</v>
      </c>
      <c r="E95" s="4" t="s">
        <v>118</v>
      </c>
      <c r="F95" s="77" t="str">
        <f>VLOOKUP(t_DataFieldDefinitions[[#This Row],[Field Name]],t_SelectFields[[Field Name]:[Source Order]],11,0)</f>
        <v>x</v>
      </c>
    </row>
    <row r="96" spans="1:6" ht="71.25" x14ac:dyDescent="0.25">
      <c r="A96" s="75" t="s">
        <v>420</v>
      </c>
      <c r="B96" s="76" t="s">
        <v>419</v>
      </c>
      <c r="C96" s="4" t="s">
        <v>464</v>
      </c>
      <c r="D96" s="4">
        <v>7</v>
      </c>
      <c r="E96" s="4" t="s">
        <v>118</v>
      </c>
      <c r="F96" s="77" t="str">
        <f>VLOOKUP(t_DataFieldDefinitions[[#This Row],[Field Name]],t_SelectFields[[Field Name]:[Source Order]],11,0)</f>
        <v>x</v>
      </c>
    </row>
    <row r="97" spans="1:6" ht="114" x14ac:dyDescent="0.25">
      <c r="A97" s="75" t="s">
        <v>48</v>
      </c>
      <c r="B97" s="76" t="s">
        <v>286</v>
      </c>
      <c r="C97" s="4" t="s">
        <v>466</v>
      </c>
      <c r="D97" s="4">
        <v>0</v>
      </c>
      <c r="E97" s="4" t="s">
        <v>118</v>
      </c>
      <c r="F97" s="77" t="str">
        <f>VLOOKUP(t_DataFieldDefinitions[[#This Row],[Field Name]],t_SelectFields[[Field Name]:[Source Order]],11,0)</f>
        <v>x</v>
      </c>
    </row>
    <row r="98" spans="1:6" ht="42.75" x14ac:dyDescent="0.25">
      <c r="A98" s="75" t="s">
        <v>14</v>
      </c>
      <c r="B98" s="76" t="s">
        <v>288</v>
      </c>
      <c r="C98" s="4" t="s">
        <v>464</v>
      </c>
      <c r="D98" s="4">
        <v>203</v>
      </c>
      <c r="E98" s="4" t="s">
        <v>121</v>
      </c>
      <c r="F98" s="77">
        <f>VLOOKUP(t_DataFieldDefinitions[[#This Row],[Field Name]],t_SelectFields[[Field Name]:[Source Order]],11,0)</f>
        <v>0</v>
      </c>
    </row>
    <row r="99" spans="1:6" ht="42.75" x14ac:dyDescent="0.25">
      <c r="A99" s="75" t="s">
        <v>15</v>
      </c>
      <c r="B99" s="76" t="s">
        <v>244</v>
      </c>
      <c r="C99" s="4" t="s">
        <v>464</v>
      </c>
      <c r="D99" s="4">
        <v>203</v>
      </c>
      <c r="E99" s="4" t="s">
        <v>121</v>
      </c>
      <c r="F99" s="77">
        <f>VLOOKUP(t_DataFieldDefinitions[[#This Row],[Field Name]],t_SelectFields[[Field Name]:[Source Order]],11,0)</f>
        <v>0</v>
      </c>
    </row>
    <row r="100" spans="1:6" ht="28.5" x14ac:dyDescent="0.25">
      <c r="A100" s="75" t="s">
        <v>418</v>
      </c>
      <c r="B100" s="76" t="s">
        <v>417</v>
      </c>
      <c r="C100" s="4" t="s">
        <v>464</v>
      </c>
      <c r="D100" s="4">
        <v>6</v>
      </c>
      <c r="E100" s="4" t="s">
        <v>58</v>
      </c>
      <c r="F100" s="77">
        <f>VLOOKUP(t_DataFieldDefinitions[[#This Row],[Field Name]],t_SelectFields[[Field Name]:[Source Order]],11,0)</f>
        <v>0</v>
      </c>
    </row>
    <row r="101" spans="1:6" ht="57" x14ac:dyDescent="0.25">
      <c r="A101" s="75" t="s">
        <v>416</v>
      </c>
      <c r="B101" s="76" t="s">
        <v>415</v>
      </c>
      <c r="C101" s="4" t="s">
        <v>467</v>
      </c>
      <c r="D101" s="4">
        <v>1</v>
      </c>
      <c r="E101" s="4" t="s">
        <v>58</v>
      </c>
      <c r="F101" s="77">
        <f>VLOOKUP(t_DataFieldDefinitions[[#This Row],[Field Name]],t_SelectFields[[Field Name]:[Source Order]],11,0)</f>
        <v>0</v>
      </c>
    </row>
    <row r="102" spans="1:6" ht="71.25" x14ac:dyDescent="0.25">
      <c r="A102" s="75" t="s">
        <v>412</v>
      </c>
      <c r="B102" s="76" t="s">
        <v>769</v>
      </c>
      <c r="C102" s="4" t="s">
        <v>465</v>
      </c>
      <c r="D102" s="4">
        <v>0</v>
      </c>
      <c r="E102" s="4" t="s">
        <v>119</v>
      </c>
      <c r="F102" s="77">
        <f>VLOOKUP(t_DataFieldDefinitions[[#This Row],[Field Name]],t_SelectFields[[Field Name]:[Source Order]],11,0)</f>
        <v>0</v>
      </c>
    </row>
    <row r="103" spans="1:6" ht="114" x14ac:dyDescent="0.25">
      <c r="A103" s="75" t="s">
        <v>518</v>
      </c>
      <c r="B103" s="76" t="s">
        <v>538</v>
      </c>
      <c r="C103" s="4" t="s">
        <v>464</v>
      </c>
      <c r="D103" s="4">
        <v>50</v>
      </c>
      <c r="E103" s="4" t="s">
        <v>119</v>
      </c>
      <c r="F103" s="77">
        <f>VLOOKUP(t_DataFieldDefinitions[[#This Row],[Field Name]],t_SelectFields[[Field Name]:[Source Order]],11,0)</f>
        <v>0</v>
      </c>
    </row>
    <row r="104" spans="1:6" ht="114" x14ac:dyDescent="0.25">
      <c r="A104" s="75" t="s">
        <v>519</v>
      </c>
      <c r="B104" s="76" t="s">
        <v>539</v>
      </c>
      <c r="C104" s="4" t="s">
        <v>464</v>
      </c>
      <c r="D104" s="4">
        <v>60</v>
      </c>
      <c r="E104" s="4" t="s">
        <v>119</v>
      </c>
      <c r="F104" s="77">
        <f>VLOOKUP(t_DataFieldDefinitions[[#This Row],[Field Name]],t_SelectFields[[Field Name]:[Source Order]],11,0)</f>
        <v>0</v>
      </c>
    </row>
    <row r="105" spans="1:6" x14ac:dyDescent="0.25">
      <c r="A105" s="75" t="s">
        <v>421</v>
      </c>
      <c r="B105" s="76" t="s">
        <v>423</v>
      </c>
      <c r="C105" s="4" t="s">
        <v>464</v>
      </c>
      <c r="D105" s="4">
        <v>10</v>
      </c>
      <c r="E105" s="4" t="s">
        <v>121</v>
      </c>
      <c r="F105" s="77">
        <f>VLOOKUP(t_DataFieldDefinitions[[#This Row],[Field Name]],t_SelectFields[[Field Name]:[Source Order]],11,0)</f>
        <v>0</v>
      </c>
    </row>
    <row r="106" spans="1:6" x14ac:dyDescent="0.25">
      <c r="A106" s="75" t="s">
        <v>422</v>
      </c>
      <c r="B106" s="76" t="s">
        <v>424</v>
      </c>
      <c r="C106" s="4" t="s">
        <v>464</v>
      </c>
      <c r="D106" s="4">
        <v>10</v>
      </c>
      <c r="E106" s="4" t="s">
        <v>121</v>
      </c>
      <c r="F106" s="77">
        <f>VLOOKUP(t_DataFieldDefinitions[[#This Row],[Field Name]],t_SelectFields[[Field Name]:[Source Order]],11,0)</f>
        <v>0</v>
      </c>
    </row>
    <row r="107" spans="1:6" ht="99.75" x14ac:dyDescent="0.25">
      <c r="A107" s="75" t="s">
        <v>16</v>
      </c>
      <c r="B107" s="76" t="s">
        <v>610</v>
      </c>
      <c r="C107" s="4" t="s">
        <v>464</v>
      </c>
      <c r="D107" s="4">
        <v>203</v>
      </c>
      <c r="E107" s="4" t="s">
        <v>121</v>
      </c>
      <c r="F107" s="77">
        <f>VLOOKUP(t_DataFieldDefinitions[[#This Row],[Field Name]],t_SelectFields[[Field Name]:[Source Order]],11,0)</f>
        <v>0</v>
      </c>
    </row>
    <row r="108" spans="1:6" ht="28.5" x14ac:dyDescent="0.25">
      <c r="A108" s="75" t="s">
        <v>56</v>
      </c>
      <c r="B108" s="76" t="s">
        <v>693</v>
      </c>
      <c r="C108" s="4" t="s">
        <v>464</v>
      </c>
      <c r="D108" s="4">
        <v>11</v>
      </c>
      <c r="E108" s="4" t="s">
        <v>121</v>
      </c>
      <c r="F108" s="77">
        <f>VLOOKUP(t_DataFieldDefinitions[[#This Row],[Field Name]],t_SelectFields[[Field Name]:[Source Order]],11,0)</f>
        <v>0</v>
      </c>
    </row>
    <row r="109" spans="1:6" ht="16.5" customHeight="1" x14ac:dyDescent="0.25">
      <c r="A109" s="75" t="s">
        <v>57</v>
      </c>
      <c r="B109" s="76" t="s">
        <v>694</v>
      </c>
      <c r="C109" s="4" t="s">
        <v>464</v>
      </c>
      <c r="D109" s="4">
        <v>113</v>
      </c>
      <c r="E109" s="4" t="s">
        <v>121</v>
      </c>
      <c r="F109" s="77">
        <f>VLOOKUP(t_DataFieldDefinitions[[#This Row],[Field Name]],t_SelectFields[[Field Name]:[Source Order]],11,0)</f>
        <v>0</v>
      </c>
    </row>
    <row r="110" spans="1:6" ht="28.5" x14ac:dyDescent="0.25">
      <c r="A110" s="75" t="s">
        <v>395</v>
      </c>
      <c r="B110" s="76" t="s">
        <v>243</v>
      </c>
      <c r="C110" s="4" t="s">
        <v>464</v>
      </c>
      <c r="D110" s="4">
        <v>50</v>
      </c>
      <c r="E110" s="4" t="s">
        <v>121</v>
      </c>
      <c r="F110" s="77">
        <f>VLOOKUP(t_DataFieldDefinitions[[#This Row],[Field Name]],t_SelectFields[[Field Name]:[Source Order]],11,0)</f>
        <v>0</v>
      </c>
    </row>
    <row r="111" spans="1:6" ht="28.5" x14ac:dyDescent="0.25">
      <c r="A111" s="75" t="s">
        <v>104</v>
      </c>
      <c r="B111" s="76" t="s">
        <v>248</v>
      </c>
      <c r="C111" s="4" t="s">
        <v>466</v>
      </c>
      <c r="D111" s="4">
        <v>0</v>
      </c>
      <c r="E111" s="4" t="s">
        <v>123</v>
      </c>
      <c r="F111" s="77">
        <f>VLOOKUP(t_DataFieldDefinitions[[#This Row],[Field Name]],t_SelectFields[[Field Name]:[Source Order]],11,0)</f>
        <v>0</v>
      </c>
    </row>
    <row r="112" spans="1:6" ht="57" x14ac:dyDescent="0.25">
      <c r="A112" s="81" t="s">
        <v>688</v>
      </c>
      <c r="B112" s="82" t="s">
        <v>606</v>
      </c>
      <c r="C112" s="83" t="s">
        <v>466</v>
      </c>
      <c r="D112" s="83">
        <v>0</v>
      </c>
      <c r="E112" s="4" t="s">
        <v>123</v>
      </c>
      <c r="F112" s="77">
        <f>VLOOKUP(t_DataFieldDefinitions[[#This Row],[Field Name]],t_SelectFields[[Field Name]:[Source Order]],11,0)</f>
        <v>0</v>
      </c>
    </row>
    <row r="113" spans="1:6" ht="28.5" x14ac:dyDescent="0.25">
      <c r="A113" s="81" t="s">
        <v>689</v>
      </c>
      <c r="B113" s="84" t="s">
        <v>690</v>
      </c>
      <c r="C113" s="83" t="s">
        <v>466</v>
      </c>
      <c r="D113" s="83">
        <v>0</v>
      </c>
      <c r="E113" s="4" t="s">
        <v>123</v>
      </c>
      <c r="F113" s="77">
        <f>VLOOKUP(t_DataFieldDefinitions[[#This Row],[Field Name]],t_SelectFields[[Field Name]:[Source Order]],11,0)</f>
        <v>0</v>
      </c>
    </row>
    <row r="114" spans="1:6" ht="28.5" x14ac:dyDescent="0.25">
      <c r="A114" s="81" t="s">
        <v>691</v>
      </c>
      <c r="B114" s="82" t="s">
        <v>250</v>
      </c>
      <c r="C114" s="83" t="s">
        <v>466</v>
      </c>
      <c r="D114" s="83">
        <v>0</v>
      </c>
      <c r="E114" s="4" t="s">
        <v>123</v>
      </c>
      <c r="F114" s="77">
        <f>VLOOKUP(t_DataFieldDefinitions[[#This Row],[Field Name]],t_SelectFields[[Field Name]:[Source Order]],11,0)</f>
        <v>0</v>
      </c>
    </row>
    <row r="115" spans="1:6" ht="28.5" x14ac:dyDescent="0.25">
      <c r="A115" s="81" t="s">
        <v>692</v>
      </c>
      <c r="B115" s="84" t="s">
        <v>703</v>
      </c>
      <c r="C115" s="83" t="s">
        <v>466</v>
      </c>
      <c r="D115" s="83">
        <v>0</v>
      </c>
      <c r="E115" s="4" t="s">
        <v>123</v>
      </c>
      <c r="F115" s="77">
        <f>VLOOKUP(t_DataFieldDefinitions[[#This Row],[Field Name]],t_SelectFields[[Field Name]:[Source Order]],11,0)</f>
        <v>0</v>
      </c>
    </row>
    <row r="116" spans="1:6" ht="28.5" x14ac:dyDescent="0.25">
      <c r="A116" s="81" t="s">
        <v>704</v>
      </c>
      <c r="B116" s="82" t="s">
        <v>249</v>
      </c>
      <c r="C116" s="83" t="s">
        <v>466</v>
      </c>
      <c r="D116" s="83">
        <v>0</v>
      </c>
      <c r="E116" s="4" t="s">
        <v>123</v>
      </c>
      <c r="F116" s="77">
        <f>VLOOKUP(t_DataFieldDefinitions[[#This Row],[Field Name]],t_SelectFields[[Field Name]:[Source Order]],11,0)</f>
        <v>0</v>
      </c>
    </row>
    <row r="117" spans="1:6" ht="57" x14ac:dyDescent="0.25">
      <c r="A117" s="81" t="s">
        <v>706</v>
      </c>
      <c r="B117" s="84" t="s">
        <v>716</v>
      </c>
      <c r="C117" s="83" t="s">
        <v>466</v>
      </c>
      <c r="D117" s="83">
        <v>0</v>
      </c>
      <c r="E117" s="4" t="s">
        <v>123</v>
      </c>
      <c r="F117" s="77">
        <f>VLOOKUP(t_DataFieldDefinitions[[#This Row],[Field Name]],t_SelectFields[[Field Name]:[Source Order]],11,0)</f>
        <v>0</v>
      </c>
    </row>
    <row r="118" spans="1:6" x14ac:dyDescent="0.25">
      <c r="A118" s="81" t="s">
        <v>705</v>
      </c>
      <c r="B118" s="82" t="s">
        <v>708</v>
      </c>
      <c r="C118" s="83" t="s">
        <v>466</v>
      </c>
      <c r="D118" s="83">
        <v>0</v>
      </c>
      <c r="E118" s="4" t="s">
        <v>123</v>
      </c>
      <c r="F118" s="77">
        <f>VLOOKUP(t_DataFieldDefinitions[[#This Row],[Field Name]],t_SelectFields[[Field Name]:[Source Order]],11,0)</f>
        <v>0</v>
      </c>
    </row>
    <row r="119" spans="1:6" ht="42.75" x14ac:dyDescent="0.25">
      <c r="A119" s="81" t="s">
        <v>707</v>
      </c>
      <c r="B119" s="84" t="s">
        <v>246</v>
      </c>
      <c r="C119" s="83" t="s">
        <v>466</v>
      </c>
      <c r="D119" s="83">
        <v>0</v>
      </c>
      <c r="E119" s="4" t="s">
        <v>123</v>
      </c>
      <c r="F119" s="77">
        <f>VLOOKUP(t_DataFieldDefinitions[[#This Row],[Field Name]],t_SelectFields[[Field Name]:[Source Order]],11,0)</f>
        <v>0</v>
      </c>
    </row>
    <row r="120" spans="1:6" ht="28.5" x14ac:dyDescent="0.25">
      <c r="A120" s="75" t="s">
        <v>105</v>
      </c>
      <c r="B120" s="76" t="s">
        <v>247</v>
      </c>
      <c r="C120" s="4" t="s">
        <v>466</v>
      </c>
      <c r="D120" s="4">
        <v>0</v>
      </c>
      <c r="E120" s="4" t="s">
        <v>123</v>
      </c>
      <c r="F120" s="77">
        <f>VLOOKUP(t_DataFieldDefinitions[[#This Row],[Field Name]],t_SelectFields[[Field Name]:[Source Order]],11,0)</f>
        <v>0</v>
      </c>
    </row>
    <row r="121" spans="1:6" ht="28.5" x14ac:dyDescent="0.25">
      <c r="A121" s="75" t="s">
        <v>106</v>
      </c>
      <c r="B121" s="76" t="s">
        <v>252</v>
      </c>
      <c r="C121" s="4" t="s">
        <v>466</v>
      </c>
      <c r="D121" s="4">
        <v>0</v>
      </c>
      <c r="E121" s="4" t="s">
        <v>123</v>
      </c>
      <c r="F121" s="77">
        <f>VLOOKUP(t_DataFieldDefinitions[[#This Row],[Field Name]],t_SelectFields[[Field Name]:[Source Order]],11,0)</f>
        <v>0</v>
      </c>
    </row>
    <row r="122" spans="1:6" x14ac:dyDescent="0.25">
      <c r="A122" s="75" t="s">
        <v>107</v>
      </c>
      <c r="B122" s="76" t="s">
        <v>253</v>
      </c>
      <c r="C122" s="4" t="s">
        <v>466</v>
      </c>
      <c r="D122" s="4">
        <v>0</v>
      </c>
      <c r="E122" s="4" t="s">
        <v>123</v>
      </c>
      <c r="F122" s="77">
        <f>VLOOKUP(t_DataFieldDefinitions[[#This Row],[Field Name]],t_SelectFields[[Field Name]:[Source Order]],11,0)</f>
        <v>0</v>
      </c>
    </row>
    <row r="123" spans="1:6" ht="128.25" x14ac:dyDescent="0.25">
      <c r="A123" s="75" t="s">
        <v>108</v>
      </c>
      <c r="B123" s="76" t="s">
        <v>245</v>
      </c>
      <c r="C123" s="4" t="s">
        <v>466</v>
      </c>
      <c r="D123" s="4">
        <v>0</v>
      </c>
      <c r="E123" s="4" t="s">
        <v>123</v>
      </c>
      <c r="F123" s="77">
        <f>VLOOKUP(t_DataFieldDefinitions[[#This Row],[Field Name]],t_SelectFields[[Field Name]:[Source Order]],11,0)</f>
        <v>0</v>
      </c>
    </row>
    <row r="124" spans="1:6" ht="28.5" x14ac:dyDescent="0.25">
      <c r="A124" s="75" t="s">
        <v>396</v>
      </c>
      <c r="B124" s="76" t="s">
        <v>317</v>
      </c>
      <c r="C124" s="4" t="s">
        <v>464</v>
      </c>
      <c r="D124" s="4">
        <v>308</v>
      </c>
      <c r="E124" s="4" t="s">
        <v>120</v>
      </c>
      <c r="F124" s="77">
        <f>VLOOKUP(t_DataFieldDefinitions[[#This Row],[Field Name]],t_SelectFields[[Field Name]:[Source Order]],11,0)</f>
        <v>0</v>
      </c>
    </row>
    <row r="125" spans="1:6" ht="28.5" x14ac:dyDescent="0.25">
      <c r="A125" s="75" t="s">
        <v>397</v>
      </c>
      <c r="B125" s="76" t="s">
        <v>297</v>
      </c>
      <c r="C125" s="4" t="s">
        <v>464</v>
      </c>
      <c r="D125" s="4">
        <v>303</v>
      </c>
      <c r="E125" s="4" t="s">
        <v>120</v>
      </c>
      <c r="F125" s="77">
        <f>VLOOKUP(t_DataFieldDefinitions[[#This Row],[Field Name]],t_SelectFields[[Field Name]:[Source Order]],11,0)</f>
        <v>0</v>
      </c>
    </row>
    <row r="126" spans="1:6" ht="28.5" x14ac:dyDescent="0.25">
      <c r="A126" s="75" t="s">
        <v>293</v>
      </c>
      <c r="B126" s="76" t="s">
        <v>316</v>
      </c>
      <c r="C126" s="4" t="s">
        <v>464</v>
      </c>
      <c r="D126" s="4">
        <v>100</v>
      </c>
      <c r="E126" s="4" t="s">
        <v>120</v>
      </c>
      <c r="F126" s="77">
        <f>VLOOKUP(t_DataFieldDefinitions[[#This Row],[Field Name]],t_SelectFields[[Field Name]:[Source Order]],11,0)</f>
        <v>0</v>
      </c>
    </row>
    <row r="127" spans="1:6" ht="42.75" x14ac:dyDescent="0.25">
      <c r="A127" s="75" t="s">
        <v>295</v>
      </c>
      <c r="B127" s="76" t="s">
        <v>296</v>
      </c>
      <c r="C127" s="4" t="s">
        <v>464</v>
      </c>
      <c r="D127" s="4">
        <v>200</v>
      </c>
      <c r="E127" s="4" t="s">
        <v>120</v>
      </c>
      <c r="F127" s="77">
        <f>VLOOKUP(t_DataFieldDefinitions[[#This Row],[Field Name]],t_SelectFields[[Field Name]:[Source Order]],11,0)</f>
        <v>0</v>
      </c>
    </row>
    <row r="128" spans="1:6" ht="42.75" x14ac:dyDescent="0.25">
      <c r="A128" s="75" t="s">
        <v>109</v>
      </c>
      <c r="B128" s="76" t="s">
        <v>294</v>
      </c>
      <c r="C128" s="4" t="s">
        <v>464</v>
      </c>
      <c r="D128" s="4">
        <v>10</v>
      </c>
      <c r="E128" s="4" t="s">
        <v>120</v>
      </c>
      <c r="F128" s="77">
        <f>VLOOKUP(t_DataFieldDefinitions[[#This Row],[Field Name]],t_SelectFields[[Field Name]:[Source Order]],11,0)</f>
        <v>0</v>
      </c>
    </row>
    <row r="129" spans="1:6" x14ac:dyDescent="0.25">
      <c r="A129" s="75" t="s">
        <v>8</v>
      </c>
      <c r="B129" s="76" t="s">
        <v>255</v>
      </c>
      <c r="C129" s="4" t="s">
        <v>464</v>
      </c>
      <c r="D129" s="4">
        <v>100</v>
      </c>
      <c r="E129" s="4" t="s">
        <v>120</v>
      </c>
      <c r="F129" s="77">
        <f>VLOOKUP(t_DataFieldDefinitions[[#This Row],[Field Name]],t_SelectFields[[Field Name]:[Source Order]],11,0)</f>
        <v>0</v>
      </c>
    </row>
    <row r="130" spans="1:6" x14ac:dyDescent="0.25">
      <c r="A130" s="75" t="s">
        <v>9</v>
      </c>
      <c r="B130" s="76" t="s">
        <v>292</v>
      </c>
      <c r="C130" s="4" t="s">
        <v>464</v>
      </c>
      <c r="D130" s="4">
        <v>100</v>
      </c>
      <c r="E130" s="4" t="s">
        <v>120</v>
      </c>
      <c r="F130" s="77">
        <f>VLOOKUP(t_DataFieldDefinitions[[#This Row],[Field Name]],t_SelectFields[[Field Name]:[Source Order]],11,0)</f>
        <v>0</v>
      </c>
    </row>
    <row r="131" spans="1:6" x14ac:dyDescent="0.25">
      <c r="A131" s="75" t="s">
        <v>111</v>
      </c>
      <c r="B131" s="76" t="s">
        <v>611</v>
      </c>
      <c r="C131" s="4" t="s">
        <v>464</v>
      </c>
      <c r="D131" s="4">
        <v>50</v>
      </c>
      <c r="E131" s="4" t="s">
        <v>120</v>
      </c>
      <c r="F131" s="77">
        <f>VLOOKUP(t_DataFieldDefinitions[[#This Row],[Field Name]],t_SelectFields[[Field Name]:[Source Order]],11,0)</f>
        <v>0</v>
      </c>
    </row>
    <row r="132" spans="1:6" ht="57" x14ac:dyDescent="0.25">
      <c r="A132" s="75" t="s">
        <v>36</v>
      </c>
      <c r="B132" s="76" t="s">
        <v>254</v>
      </c>
      <c r="C132" s="4" t="s">
        <v>464</v>
      </c>
      <c r="D132" s="4">
        <v>100</v>
      </c>
      <c r="E132" s="4" t="s">
        <v>120</v>
      </c>
      <c r="F132" s="77">
        <f>VLOOKUP(t_DataFieldDefinitions[[#This Row],[Field Name]],t_SelectFields[[Field Name]:[Source Order]],11,0)</f>
        <v>0</v>
      </c>
    </row>
    <row r="133" spans="1:6" ht="38.25" customHeight="1" x14ac:dyDescent="0.25">
      <c r="A133" s="75" t="s">
        <v>37</v>
      </c>
      <c r="B133" s="76" t="s">
        <v>710</v>
      </c>
      <c r="C133" s="4" t="s">
        <v>464</v>
      </c>
      <c r="D133" s="4">
        <v>10</v>
      </c>
      <c r="E133" s="4" t="s">
        <v>120</v>
      </c>
      <c r="F133" s="77">
        <f>VLOOKUP(t_DataFieldDefinitions[[#This Row],[Field Name]],t_SelectFields[[Field Name]:[Source Order]],11,0)</f>
        <v>0</v>
      </c>
    </row>
    <row r="134" spans="1:6" ht="128.25" x14ac:dyDescent="0.25">
      <c r="A134" s="75" t="s">
        <v>110</v>
      </c>
      <c r="B134" s="76" t="s">
        <v>718</v>
      </c>
      <c r="C134" s="4" t="s">
        <v>464</v>
      </c>
      <c r="D134" s="4">
        <v>100</v>
      </c>
      <c r="E134" s="4" t="s">
        <v>120</v>
      </c>
      <c r="F134" s="77">
        <f>VLOOKUP(t_DataFieldDefinitions[[#This Row],[Field Name]],t_SelectFields[[Field Name]:[Source Order]],11,0)</f>
        <v>0</v>
      </c>
    </row>
    <row r="135" spans="1:6" ht="27.75" customHeight="1" x14ac:dyDescent="0.25">
      <c r="A135" s="75" t="s">
        <v>10</v>
      </c>
      <c r="B135" s="76" t="s">
        <v>719</v>
      </c>
      <c r="C135" s="4" t="s">
        <v>464</v>
      </c>
      <c r="D135" s="4">
        <v>100</v>
      </c>
      <c r="E135" s="4" t="s">
        <v>120</v>
      </c>
      <c r="F135" s="77">
        <f>VLOOKUP(t_DataFieldDefinitions[[#This Row],[Field Name]],t_SelectFields[[Field Name]:[Source Order]],11,0)</f>
        <v>0</v>
      </c>
    </row>
    <row r="136" spans="1:6" x14ac:dyDescent="0.25">
      <c r="A136" s="75" t="s">
        <v>475</v>
      </c>
      <c r="B136" s="76" t="s">
        <v>711</v>
      </c>
      <c r="C136" s="4" t="s">
        <v>464</v>
      </c>
      <c r="D136" s="4">
        <v>20</v>
      </c>
      <c r="E136" s="4" t="s">
        <v>120</v>
      </c>
      <c r="F136" s="77">
        <f>VLOOKUP(t_DataFieldDefinitions[[#This Row],[Field Name]],t_SelectFields[[Field Name]:[Source Order]],11,0)</f>
        <v>0</v>
      </c>
    </row>
    <row r="137" spans="1:6" ht="28.5" x14ac:dyDescent="0.25">
      <c r="A137" s="75" t="s">
        <v>476</v>
      </c>
      <c r="B137" s="76" t="s">
        <v>540</v>
      </c>
      <c r="C137" s="4" t="s">
        <v>465</v>
      </c>
      <c r="D137" s="4">
        <v>0</v>
      </c>
      <c r="E137" s="4" t="s">
        <v>120</v>
      </c>
      <c r="F137" s="77">
        <f>VLOOKUP(t_DataFieldDefinitions[[#This Row],[Field Name]],t_SelectFields[[Field Name]:[Source Order]],11,0)</f>
        <v>0</v>
      </c>
    </row>
    <row r="138" spans="1:6" ht="28.5" x14ac:dyDescent="0.25">
      <c r="A138" s="75" t="s">
        <v>477</v>
      </c>
      <c r="B138" s="76" t="s">
        <v>542</v>
      </c>
      <c r="C138" s="4" t="s">
        <v>467</v>
      </c>
      <c r="D138" s="4">
        <v>1</v>
      </c>
      <c r="E138" s="4" t="s">
        <v>120</v>
      </c>
      <c r="F138" s="77">
        <f>VLOOKUP(t_DataFieldDefinitions[[#This Row],[Field Name]],t_SelectFields[[Field Name]:[Source Order]],11,0)</f>
        <v>0</v>
      </c>
    </row>
    <row r="139" spans="1:6" x14ac:dyDescent="0.25">
      <c r="A139" s="75" t="s">
        <v>478</v>
      </c>
      <c r="B139" s="76" t="s">
        <v>541</v>
      </c>
      <c r="C139" s="4" t="s">
        <v>464</v>
      </c>
      <c r="D139" s="4">
        <v>100</v>
      </c>
      <c r="E139" s="4" t="s">
        <v>120</v>
      </c>
      <c r="F139" s="77">
        <f>VLOOKUP(t_DataFieldDefinitions[[#This Row],[Field Name]],t_SelectFields[[Field Name]:[Source Order]],11,0)</f>
        <v>0</v>
      </c>
    </row>
    <row r="140" spans="1:6" x14ac:dyDescent="0.25">
      <c r="A140" s="75" t="s">
        <v>479</v>
      </c>
      <c r="B140" s="76" t="s">
        <v>543</v>
      </c>
      <c r="C140" s="4" t="s">
        <v>464</v>
      </c>
      <c r="D140" s="4">
        <v>0</v>
      </c>
      <c r="E140" s="4" t="s">
        <v>120</v>
      </c>
      <c r="F140" s="77">
        <f>VLOOKUP(t_DataFieldDefinitions[[#This Row],[Field Name]],t_SelectFields[[Field Name]:[Source Order]],11,0)</f>
        <v>0</v>
      </c>
    </row>
    <row r="141" spans="1:6" ht="28.5" x14ac:dyDescent="0.25">
      <c r="A141" s="75" t="s">
        <v>11</v>
      </c>
      <c r="B141" s="78" t="s">
        <v>311</v>
      </c>
      <c r="C141" s="4" t="s">
        <v>464</v>
      </c>
      <c r="D141" s="4">
        <v>203</v>
      </c>
      <c r="E141" s="4" t="s">
        <v>119</v>
      </c>
      <c r="F141" s="77">
        <f>VLOOKUP(t_DataFieldDefinitions[[#This Row],[Field Name]],t_SelectFields[[Field Name]:[Source Order]],11,0)</f>
        <v>0</v>
      </c>
    </row>
    <row r="142" spans="1:6" x14ac:dyDescent="0.25">
      <c r="A142" s="75" t="s">
        <v>480</v>
      </c>
      <c r="B142" s="76" t="s">
        <v>717</v>
      </c>
      <c r="C142" s="4" t="s">
        <v>464</v>
      </c>
      <c r="D142" s="4">
        <v>203</v>
      </c>
      <c r="E142" s="4" t="s">
        <v>120</v>
      </c>
      <c r="F142" s="77">
        <f>VLOOKUP(t_DataFieldDefinitions[[#This Row],[Field Name]],t_SelectFields[[Field Name]:[Source Order]],11,0)</f>
        <v>0</v>
      </c>
    </row>
    <row r="143" spans="1:6" ht="28.5" x14ac:dyDescent="0.25">
      <c r="A143" s="75" t="s">
        <v>481</v>
      </c>
      <c r="B143" s="76" t="s">
        <v>559</v>
      </c>
      <c r="C143" s="4" t="s">
        <v>464</v>
      </c>
      <c r="D143" s="4">
        <v>0</v>
      </c>
      <c r="E143" s="4" t="s">
        <v>120</v>
      </c>
      <c r="F143" s="77">
        <f>VLOOKUP(t_DataFieldDefinitions[[#This Row],[Field Name]],t_SelectFields[[Field Name]:[Source Order]],11,0)</f>
        <v>0</v>
      </c>
    </row>
    <row r="144" spans="1:6" ht="57" x14ac:dyDescent="0.25">
      <c r="A144" s="75" t="s">
        <v>544</v>
      </c>
      <c r="B144" s="76" t="s">
        <v>721</v>
      </c>
      <c r="C144" s="4" t="s">
        <v>464</v>
      </c>
      <c r="D144" s="4">
        <v>203</v>
      </c>
      <c r="E144" s="4" t="s">
        <v>120</v>
      </c>
      <c r="F144" s="77">
        <f>VLOOKUP(t_DataFieldDefinitions[[#This Row],[Field Name]],t_SelectFields[[Field Name]:[Source Order]],11,0)</f>
        <v>0</v>
      </c>
    </row>
    <row r="145" spans="1:6" ht="42.75" x14ac:dyDescent="0.25">
      <c r="A145" s="75" t="s">
        <v>257</v>
      </c>
      <c r="B145" s="78" t="s">
        <v>781</v>
      </c>
      <c r="C145" s="4" t="s">
        <v>464</v>
      </c>
      <c r="D145" s="4">
        <v>7</v>
      </c>
      <c r="E145" s="4" t="s">
        <v>119</v>
      </c>
      <c r="F145" s="77">
        <f>VLOOKUP(t_DataFieldDefinitions[[#This Row],[Field Name]],t_SelectFields[[Field Name]:[Source Order]],11,0)</f>
        <v>0</v>
      </c>
    </row>
    <row r="146" spans="1:6" ht="28.5" x14ac:dyDescent="0.25">
      <c r="A146" s="75" t="s">
        <v>398</v>
      </c>
      <c r="B146" s="76" t="s">
        <v>259</v>
      </c>
      <c r="C146" s="4" t="s">
        <v>464</v>
      </c>
      <c r="D146" s="4">
        <v>5</v>
      </c>
      <c r="E146" s="4" t="s">
        <v>119</v>
      </c>
      <c r="F146" s="77">
        <f>VLOOKUP(t_DataFieldDefinitions[[#This Row],[Field Name]],t_SelectFields[[Field Name]:[Source Order]],11,0)</f>
        <v>0</v>
      </c>
    </row>
    <row r="147" spans="1:6" x14ac:dyDescent="0.25">
      <c r="A147" s="75" t="s">
        <v>399</v>
      </c>
      <c r="B147" s="78" t="s">
        <v>256</v>
      </c>
      <c r="C147" s="4" t="s">
        <v>469</v>
      </c>
      <c r="D147" s="4">
        <v>0</v>
      </c>
      <c r="E147" s="4" t="s">
        <v>119</v>
      </c>
      <c r="F147" s="77">
        <f>VLOOKUP(t_DataFieldDefinitions[[#This Row],[Field Name]],t_SelectFields[[Field Name]:[Source Order]],11,0)</f>
        <v>0</v>
      </c>
    </row>
    <row r="148" spans="1:6" ht="28.5" x14ac:dyDescent="0.25">
      <c r="A148" s="75" t="s">
        <v>400</v>
      </c>
      <c r="B148" s="76" t="s">
        <v>402</v>
      </c>
      <c r="C148" s="4" t="s">
        <v>464</v>
      </c>
      <c r="D148" s="4">
        <v>5</v>
      </c>
      <c r="E148" s="4" t="s">
        <v>119</v>
      </c>
      <c r="F148" s="77">
        <f>VLOOKUP(t_DataFieldDefinitions[[#This Row],[Field Name]],t_SelectFields[[Field Name]:[Source Order]],11,0)</f>
        <v>0</v>
      </c>
    </row>
    <row r="149" spans="1:6" x14ac:dyDescent="0.25">
      <c r="A149" s="75" t="s">
        <v>401</v>
      </c>
      <c r="B149" s="76" t="s">
        <v>403</v>
      </c>
      <c r="C149" s="4" t="s">
        <v>468</v>
      </c>
      <c r="D149" s="4">
        <v>0</v>
      </c>
      <c r="E149" s="4" t="s">
        <v>119</v>
      </c>
      <c r="F149" s="77">
        <f>VLOOKUP(t_DataFieldDefinitions[[#This Row],[Field Name]],t_SelectFields[[Field Name]:[Source Order]],11,0)</f>
        <v>0</v>
      </c>
    </row>
    <row r="150" spans="1:6" ht="85.5" x14ac:dyDescent="0.25">
      <c r="A150" s="75" t="s">
        <v>6</v>
      </c>
      <c r="B150" s="76" t="s">
        <v>306</v>
      </c>
      <c r="C150" s="4" t="s">
        <v>464</v>
      </c>
      <c r="D150" s="4">
        <v>17</v>
      </c>
      <c r="E150" s="4" t="s">
        <v>119</v>
      </c>
      <c r="F150" s="77">
        <f>VLOOKUP(t_DataFieldDefinitions[[#This Row],[Field Name]],t_SelectFields[[Field Name]:[Source Order]],11,0)</f>
        <v>0</v>
      </c>
    </row>
    <row r="151" spans="1:6" ht="85.5" x14ac:dyDescent="0.25">
      <c r="A151" s="75" t="s">
        <v>7</v>
      </c>
      <c r="B151" s="78" t="s">
        <v>291</v>
      </c>
      <c r="C151" s="4" t="s">
        <v>464</v>
      </c>
      <c r="D151" s="4">
        <v>108</v>
      </c>
      <c r="E151" s="4" t="s">
        <v>119</v>
      </c>
      <c r="F151" s="77">
        <f>VLOOKUP(t_DataFieldDefinitions[[#This Row],[Field Name]],t_SelectFields[[Field Name]:[Source Order]],11,0)</f>
        <v>0</v>
      </c>
    </row>
    <row r="152" spans="1:6" x14ac:dyDescent="0.25">
      <c r="A152" s="75" t="s">
        <v>404</v>
      </c>
      <c r="B152" s="76" t="s">
        <v>720</v>
      </c>
      <c r="C152" s="4" t="s">
        <v>464</v>
      </c>
      <c r="D152" s="4">
        <v>1</v>
      </c>
      <c r="E152" s="4" t="s">
        <v>119</v>
      </c>
      <c r="F152" s="77">
        <f>VLOOKUP(t_DataFieldDefinitions[[#This Row],[Field Name]],t_SelectFields[[Field Name]:[Source Order]],11,0)</f>
        <v>0</v>
      </c>
    </row>
    <row r="153" spans="1:6" ht="327.75" x14ac:dyDescent="0.25">
      <c r="A153" s="75" t="s">
        <v>12</v>
      </c>
      <c r="B153" s="76" t="s">
        <v>714</v>
      </c>
      <c r="C153" s="4" t="s">
        <v>464</v>
      </c>
      <c r="D153" s="4">
        <v>203</v>
      </c>
      <c r="E153" s="4" t="s">
        <v>119</v>
      </c>
      <c r="F153" s="77">
        <f>VLOOKUP(t_DataFieldDefinitions[[#This Row],[Field Name]],t_SelectFields[[Field Name]:[Source Order]],11,0)</f>
        <v>0</v>
      </c>
    </row>
    <row r="154" spans="1:6" ht="99.75" x14ac:dyDescent="0.25">
      <c r="A154" s="75" t="s">
        <v>13</v>
      </c>
      <c r="B154" s="76" t="s">
        <v>713</v>
      </c>
      <c r="C154" s="4" t="s">
        <v>464</v>
      </c>
      <c r="D154" s="4">
        <v>203</v>
      </c>
      <c r="E154" s="4" t="s">
        <v>119</v>
      </c>
      <c r="F154" s="77">
        <f>VLOOKUP(t_DataFieldDefinitions[[#This Row],[Field Name]],t_SelectFields[[Field Name]:[Source Order]],11,0)</f>
        <v>0</v>
      </c>
    </row>
    <row r="155" spans="1:6" x14ac:dyDescent="0.25">
      <c r="A155" s="75" t="s">
        <v>258</v>
      </c>
      <c r="B155" s="76" t="s">
        <v>712</v>
      </c>
      <c r="C155" s="4" t="s">
        <v>464</v>
      </c>
      <c r="D155" s="4">
        <v>7</v>
      </c>
      <c r="E155" s="4" t="s">
        <v>119</v>
      </c>
      <c r="F155" s="77">
        <f>VLOOKUP(t_DataFieldDefinitions[[#This Row],[Field Name]],t_SelectFields[[Field Name]:[Source Order]],11,0)</f>
        <v>0</v>
      </c>
    </row>
    <row r="156" spans="1:6" ht="28.5" x14ac:dyDescent="0.25">
      <c r="A156" s="75" t="s">
        <v>405</v>
      </c>
      <c r="B156" s="76" t="s">
        <v>261</v>
      </c>
      <c r="C156" s="4" t="s">
        <v>464</v>
      </c>
      <c r="D156" s="4">
        <v>50</v>
      </c>
      <c r="E156" s="4" t="s">
        <v>119</v>
      </c>
      <c r="F156" s="77">
        <f>VLOOKUP(t_DataFieldDefinitions[[#This Row],[Field Name]],t_SelectFields[[Field Name]:[Source Order]],11,0)</f>
        <v>0</v>
      </c>
    </row>
    <row r="157" spans="1:6" ht="42.75" x14ac:dyDescent="0.25">
      <c r="A157" s="75" t="s">
        <v>406</v>
      </c>
      <c r="B157" s="76" t="s">
        <v>307</v>
      </c>
      <c r="C157" s="4" t="s">
        <v>464</v>
      </c>
      <c r="D157" s="4">
        <v>60</v>
      </c>
      <c r="E157" s="4" t="s">
        <v>119</v>
      </c>
      <c r="F157" s="77">
        <f>VLOOKUP(t_DataFieldDefinitions[[#This Row],[Field Name]],t_SelectFields[[Field Name]:[Source Order]],11,0)</f>
        <v>0</v>
      </c>
    </row>
    <row r="158" spans="1:6" ht="57" x14ac:dyDescent="0.25">
      <c r="A158" s="75" t="s">
        <v>53</v>
      </c>
      <c r="B158" s="76" t="s">
        <v>608</v>
      </c>
      <c r="C158" s="4" t="s">
        <v>464</v>
      </c>
      <c r="D158" s="4">
        <v>7</v>
      </c>
      <c r="E158" s="4" t="s">
        <v>119</v>
      </c>
      <c r="F158" s="77">
        <f>VLOOKUP(t_DataFieldDefinitions[[#This Row],[Field Name]],t_SelectFields[[Field Name]:[Source Order]],11,0)</f>
        <v>0</v>
      </c>
    </row>
    <row r="159" spans="1:6" x14ac:dyDescent="0.25">
      <c r="A159" s="75" t="s">
        <v>407</v>
      </c>
      <c r="B159" s="76" t="s">
        <v>607</v>
      </c>
      <c r="C159" s="4" t="s">
        <v>464</v>
      </c>
      <c r="D159" s="4">
        <v>55</v>
      </c>
      <c r="E159" s="4" t="s">
        <v>119</v>
      </c>
      <c r="F159" s="77">
        <f>VLOOKUP(t_DataFieldDefinitions[[#This Row],[Field Name]],t_SelectFields[[Field Name]:[Source Order]],11,0)</f>
        <v>0</v>
      </c>
    </row>
    <row r="160" spans="1:6" x14ac:dyDescent="0.25">
      <c r="A160" s="75" t="s">
        <v>637</v>
      </c>
      <c r="B160" s="76" t="s">
        <v>638</v>
      </c>
      <c r="C160" s="4" t="s">
        <v>464</v>
      </c>
      <c r="D160" s="4">
        <v>50</v>
      </c>
      <c r="E160" s="4" t="s">
        <v>119</v>
      </c>
      <c r="F160" s="77">
        <f>VLOOKUP(t_DataFieldDefinitions[[#This Row],[Field Name]],t_SelectFields[[Field Name]:[Source Order]],11,0)</f>
        <v>0</v>
      </c>
    </row>
    <row r="161" spans="1:6" ht="28.5" x14ac:dyDescent="0.25">
      <c r="A161" s="75" t="s">
        <v>52</v>
      </c>
      <c r="B161" s="76" t="s">
        <v>260</v>
      </c>
      <c r="C161" s="4" t="s">
        <v>465</v>
      </c>
      <c r="D161" s="4">
        <v>0</v>
      </c>
      <c r="E161" s="4" t="s">
        <v>119</v>
      </c>
      <c r="F161" s="77">
        <f>VLOOKUP(t_DataFieldDefinitions[[#This Row],[Field Name]],t_SelectFields[[Field Name]:[Source Order]],11,0)</f>
        <v>0</v>
      </c>
    </row>
    <row r="162" spans="1:6" ht="28.5" x14ac:dyDescent="0.25">
      <c r="A162" s="75" t="s">
        <v>454</v>
      </c>
      <c r="B162" s="76" t="s">
        <v>764</v>
      </c>
      <c r="C162" s="4" t="s">
        <v>464</v>
      </c>
      <c r="D162" s="4">
        <v>10</v>
      </c>
      <c r="E162" s="4" t="s">
        <v>119</v>
      </c>
      <c r="F162" s="77">
        <f>VLOOKUP(t_DataFieldDefinitions[[#This Row],[Field Name]],t_SelectFields[[Field Name]:[Source Order]],11,0)</f>
        <v>0</v>
      </c>
    </row>
    <row r="163" spans="1:6" ht="28.5" x14ac:dyDescent="0.25">
      <c r="A163" s="75" t="s">
        <v>408</v>
      </c>
      <c r="B163" s="76" t="s">
        <v>639</v>
      </c>
      <c r="C163" s="4" t="s">
        <v>464</v>
      </c>
      <c r="D163" s="4">
        <v>203</v>
      </c>
      <c r="E163" s="4" t="s">
        <v>119</v>
      </c>
      <c r="F163" s="77">
        <f>VLOOKUP(t_DataFieldDefinitions[[#This Row],[Field Name]],t_SelectFields[[Field Name]:[Source Order]],11,0)</f>
        <v>0</v>
      </c>
    </row>
    <row r="164" spans="1:6" ht="28.5" x14ac:dyDescent="0.25">
      <c r="A164" s="75" t="s">
        <v>640</v>
      </c>
      <c r="B164" s="76" t="s">
        <v>641</v>
      </c>
      <c r="C164" s="4" t="s">
        <v>464</v>
      </c>
      <c r="D164" s="4">
        <v>10</v>
      </c>
      <c r="E164" s="4" t="s">
        <v>119</v>
      </c>
      <c r="F164" s="77">
        <f>VLOOKUP(t_DataFieldDefinitions[[#This Row],[Field Name]],t_SelectFields[[Field Name]:[Source Order]],11,0)</f>
        <v>0</v>
      </c>
    </row>
    <row r="165" spans="1:6" ht="28.5" x14ac:dyDescent="0.25">
      <c r="A165" s="75" t="s">
        <v>59</v>
      </c>
      <c r="B165" s="76" t="s">
        <v>290</v>
      </c>
      <c r="C165" s="4" t="s">
        <v>464</v>
      </c>
      <c r="D165" s="4">
        <v>7</v>
      </c>
      <c r="E165" s="4" t="s">
        <v>58</v>
      </c>
      <c r="F165" s="77">
        <f>VLOOKUP(t_DataFieldDefinitions[[#This Row],[Field Name]],t_SelectFields[[Field Name]:[Source Order]],11,0)</f>
        <v>0</v>
      </c>
    </row>
    <row r="166" spans="1:6" ht="28.5" x14ac:dyDescent="0.25">
      <c r="A166" s="75" t="s">
        <v>60</v>
      </c>
      <c r="B166" s="76" t="s">
        <v>289</v>
      </c>
      <c r="C166" s="4" t="s">
        <v>464</v>
      </c>
      <c r="D166" s="4">
        <v>7</v>
      </c>
      <c r="E166" s="4" t="s">
        <v>58</v>
      </c>
      <c r="F166" s="77">
        <f>VLOOKUP(t_DataFieldDefinitions[[#This Row],[Field Name]],t_SelectFields[[Field Name]:[Source Order]],11,0)</f>
        <v>0</v>
      </c>
    </row>
    <row r="167" spans="1:6" ht="42.75" x14ac:dyDescent="0.25">
      <c r="A167" s="75" t="s">
        <v>273</v>
      </c>
      <c r="B167" s="76" t="s">
        <v>275</v>
      </c>
      <c r="C167" s="4" t="s">
        <v>464</v>
      </c>
      <c r="D167" s="4">
        <v>11</v>
      </c>
      <c r="E167" s="4" t="s">
        <v>58</v>
      </c>
      <c r="F167" s="77">
        <f>VLOOKUP(t_DataFieldDefinitions[[#This Row],[Field Name]],t_SelectFields[[Field Name]:[Source Order]],11,0)</f>
        <v>0</v>
      </c>
    </row>
    <row r="168" spans="1:6" ht="57" x14ac:dyDescent="0.25">
      <c r="A168" s="75" t="s">
        <v>61</v>
      </c>
      <c r="B168" s="76" t="s">
        <v>276</v>
      </c>
      <c r="C168" s="4" t="s">
        <v>464</v>
      </c>
      <c r="D168" s="4">
        <v>50</v>
      </c>
      <c r="E168" s="4" t="s">
        <v>58</v>
      </c>
      <c r="F168" s="77">
        <f>VLOOKUP(t_DataFieldDefinitions[[#This Row],[Field Name]],t_SelectFields[[Field Name]:[Source Order]],11,0)</f>
        <v>0</v>
      </c>
    </row>
    <row r="169" spans="1:6" x14ac:dyDescent="0.25">
      <c r="A169" s="75" t="s">
        <v>62</v>
      </c>
      <c r="B169" s="76" t="s">
        <v>308</v>
      </c>
      <c r="C169" s="4" t="s">
        <v>464</v>
      </c>
      <c r="D169" s="4">
        <v>14</v>
      </c>
      <c r="E169" s="4" t="s">
        <v>58</v>
      </c>
      <c r="F169" s="77">
        <f>VLOOKUP(t_DataFieldDefinitions[[#This Row],[Field Name]],t_SelectFields[[Field Name]:[Source Order]],11,0)</f>
        <v>0</v>
      </c>
    </row>
    <row r="170" spans="1:6" ht="42.75" x14ac:dyDescent="0.25">
      <c r="A170" s="75" t="s">
        <v>278</v>
      </c>
      <c r="B170" s="76" t="s">
        <v>309</v>
      </c>
      <c r="C170" s="4" t="s">
        <v>464</v>
      </c>
      <c r="D170" s="4">
        <v>60</v>
      </c>
      <c r="E170" s="4" t="s">
        <v>58</v>
      </c>
      <c r="F170" s="77">
        <f>VLOOKUP(t_DataFieldDefinitions[[#This Row],[Field Name]],t_SelectFields[[Field Name]:[Source Order]],11,0)</f>
        <v>0</v>
      </c>
    </row>
    <row r="171" spans="1:6" ht="28.5" x14ac:dyDescent="0.25">
      <c r="A171" s="75" t="s">
        <v>63</v>
      </c>
      <c r="B171" s="76" t="s">
        <v>271</v>
      </c>
      <c r="C171" s="4" t="s">
        <v>464</v>
      </c>
      <c r="D171" s="4">
        <v>30</v>
      </c>
      <c r="E171" s="4" t="s">
        <v>58</v>
      </c>
      <c r="F171" s="77">
        <f>VLOOKUP(t_DataFieldDefinitions[[#This Row],[Field Name]],t_SelectFields[[Field Name]:[Source Order]],11,0)</f>
        <v>0</v>
      </c>
    </row>
    <row r="172" spans="1:6" ht="71.25" x14ac:dyDescent="0.25">
      <c r="A172" s="75" t="s">
        <v>272</v>
      </c>
      <c r="B172" s="76" t="s">
        <v>274</v>
      </c>
      <c r="C172" s="4" t="s">
        <v>464</v>
      </c>
      <c r="D172" s="4">
        <v>64</v>
      </c>
      <c r="E172" s="4" t="s">
        <v>58</v>
      </c>
      <c r="F172" s="77">
        <f>VLOOKUP(t_DataFieldDefinitions[[#This Row],[Field Name]],t_SelectFields[[Field Name]:[Source Order]],11,0)</f>
        <v>0</v>
      </c>
    </row>
    <row r="173" spans="1:6" ht="71.25" x14ac:dyDescent="0.25">
      <c r="A173" s="75" t="s">
        <v>64</v>
      </c>
      <c r="B173" s="76" t="s">
        <v>277</v>
      </c>
      <c r="C173" s="4" t="s">
        <v>464</v>
      </c>
      <c r="D173" s="4">
        <v>6</v>
      </c>
      <c r="E173" s="4" t="s">
        <v>58</v>
      </c>
      <c r="F173" s="77">
        <f>VLOOKUP(t_DataFieldDefinitions[[#This Row],[Field Name]],t_SelectFields[[Field Name]:[Source Order]],11,0)</f>
        <v>0</v>
      </c>
    </row>
    <row r="174" spans="1:6" ht="42.75" x14ac:dyDescent="0.25">
      <c r="A174" s="75" t="s">
        <v>65</v>
      </c>
      <c r="B174" s="76" t="s">
        <v>280</v>
      </c>
      <c r="C174" s="4" t="s">
        <v>464</v>
      </c>
      <c r="D174" s="4">
        <v>15</v>
      </c>
      <c r="E174" s="4" t="s">
        <v>58</v>
      </c>
      <c r="F174" s="77">
        <f>VLOOKUP(t_DataFieldDefinitions[[#This Row],[Field Name]],t_SelectFields[[Field Name]:[Source Order]],11,0)</f>
        <v>0</v>
      </c>
    </row>
    <row r="175" spans="1:6" x14ac:dyDescent="0.25">
      <c r="A175" s="75" t="s">
        <v>66</v>
      </c>
      <c r="B175" s="76" t="s">
        <v>613</v>
      </c>
      <c r="C175" s="4" t="s">
        <v>464</v>
      </c>
      <c r="D175" s="4">
        <v>50</v>
      </c>
      <c r="E175" s="4" t="s">
        <v>58</v>
      </c>
      <c r="F175" s="77">
        <f>VLOOKUP(t_DataFieldDefinitions[[#This Row],[Field Name]],t_SelectFields[[Field Name]:[Source Order]],11,0)</f>
        <v>0</v>
      </c>
    </row>
    <row r="176" spans="1:6" ht="28.5" x14ac:dyDescent="0.25">
      <c r="A176" s="75" t="s">
        <v>67</v>
      </c>
      <c r="B176" s="76" t="s">
        <v>279</v>
      </c>
      <c r="C176" s="4" t="s">
        <v>464</v>
      </c>
      <c r="D176" s="4">
        <v>18</v>
      </c>
      <c r="E176" s="4" t="s">
        <v>58</v>
      </c>
      <c r="F176" s="77">
        <f>VLOOKUP(t_DataFieldDefinitions[[#This Row],[Field Name]],t_SelectFields[[Field Name]:[Source Order]],11,0)</f>
        <v>0</v>
      </c>
    </row>
    <row r="177" spans="1:6" ht="28.5" x14ac:dyDescent="0.25">
      <c r="A177" s="75" t="s">
        <v>68</v>
      </c>
      <c r="B177" s="76" t="s">
        <v>281</v>
      </c>
      <c r="C177" s="4" t="s">
        <v>464</v>
      </c>
      <c r="D177" s="4">
        <v>30</v>
      </c>
      <c r="E177" s="4" t="s">
        <v>58</v>
      </c>
      <c r="F177" s="77">
        <f>VLOOKUP(t_DataFieldDefinitions[[#This Row],[Field Name]],t_SelectFields[[Field Name]:[Source Order]],11,0)</f>
        <v>0</v>
      </c>
    </row>
    <row r="178" spans="1:6" ht="28.5" x14ac:dyDescent="0.25">
      <c r="A178" s="75" t="s">
        <v>69</v>
      </c>
      <c r="B178" s="76" t="s">
        <v>312</v>
      </c>
      <c r="C178" s="4" t="s">
        <v>464</v>
      </c>
      <c r="D178" s="4">
        <v>30</v>
      </c>
      <c r="E178" s="4" t="s">
        <v>58</v>
      </c>
      <c r="F178" s="77">
        <f>VLOOKUP(t_DataFieldDefinitions[[#This Row],[Field Name]],t_SelectFields[[Field Name]:[Source Order]],11,0)</f>
        <v>0</v>
      </c>
    </row>
    <row r="179" spans="1:6" ht="28.5" x14ac:dyDescent="0.25">
      <c r="A179" s="75" t="s">
        <v>103</v>
      </c>
      <c r="B179" s="76" t="s">
        <v>251</v>
      </c>
      <c r="C179" s="4" t="s">
        <v>470</v>
      </c>
      <c r="D179" s="4">
        <v>0</v>
      </c>
      <c r="E179" s="4" t="s">
        <v>58</v>
      </c>
      <c r="F179" s="77">
        <f>VLOOKUP(t_DataFieldDefinitions[[#This Row],[Field Name]],t_SelectFields[[Field Name]:[Source Order]],11,0)</f>
        <v>0</v>
      </c>
    </row>
    <row r="180" spans="1:6" ht="28.5" x14ac:dyDescent="0.25">
      <c r="A180" s="75" t="s">
        <v>70</v>
      </c>
      <c r="B180" s="76" t="s">
        <v>414</v>
      </c>
      <c r="C180" s="4" t="s">
        <v>464</v>
      </c>
      <c r="D180" s="4">
        <v>25</v>
      </c>
      <c r="E180" s="4" t="s">
        <v>58</v>
      </c>
      <c r="F180" s="77">
        <f>VLOOKUP(t_DataFieldDefinitions[[#This Row],[Field Name]],t_SelectFields[[Field Name]:[Source Order]],11,0)</f>
        <v>0</v>
      </c>
    </row>
    <row r="181" spans="1:6" ht="28.5" x14ac:dyDescent="0.25">
      <c r="A181" s="75" t="s">
        <v>410</v>
      </c>
      <c r="B181" s="76" t="s">
        <v>314</v>
      </c>
      <c r="C181" s="4" t="s">
        <v>464</v>
      </c>
      <c r="D181" s="4">
        <v>100</v>
      </c>
      <c r="E181" s="4" t="s">
        <v>58</v>
      </c>
      <c r="F181" s="77">
        <f>VLOOKUP(t_DataFieldDefinitions[[#This Row],[Field Name]],t_SelectFields[[Field Name]:[Source Order]],11,0)</f>
        <v>0</v>
      </c>
    </row>
    <row r="182" spans="1:6" ht="42.75" x14ac:dyDescent="0.25">
      <c r="A182" s="75" t="s">
        <v>411</v>
      </c>
      <c r="B182" s="76" t="s">
        <v>315</v>
      </c>
      <c r="C182" s="4" t="s">
        <v>464</v>
      </c>
      <c r="D182" s="4">
        <v>100</v>
      </c>
      <c r="E182" s="4" t="s">
        <v>58</v>
      </c>
      <c r="F182" s="77">
        <f>VLOOKUP(t_DataFieldDefinitions[[#This Row],[Field Name]],t_SelectFields[[Field Name]:[Source Order]],11,0)</f>
        <v>0</v>
      </c>
    </row>
    <row r="183" spans="1:6" ht="42.75" x14ac:dyDescent="0.25">
      <c r="A183" s="75" t="s">
        <v>409</v>
      </c>
      <c r="B183" s="76" t="s">
        <v>313</v>
      </c>
      <c r="C183" s="4" t="s">
        <v>464</v>
      </c>
      <c r="D183" s="4">
        <v>100</v>
      </c>
      <c r="E183" s="4" t="s">
        <v>58</v>
      </c>
      <c r="F183" s="77">
        <f>VLOOKUP(t_DataFieldDefinitions[[#This Row],[Field Name]],t_SelectFields[[Field Name]:[Source Order]],11,0)</f>
        <v>0</v>
      </c>
    </row>
    <row r="184" spans="1:6" x14ac:dyDescent="0.25">
      <c r="A184" s="75" t="s">
        <v>82</v>
      </c>
      <c r="B184" s="76" t="s">
        <v>350</v>
      </c>
      <c r="C184" s="4" t="s">
        <v>464</v>
      </c>
      <c r="D184" s="4">
        <v>50</v>
      </c>
      <c r="E184" s="4" t="s">
        <v>116</v>
      </c>
      <c r="F184" s="77">
        <f>VLOOKUP(t_DataFieldDefinitions[[#This Row],[Field Name]],t_SelectFields[[Field Name]:[Source Order]],11,0)</f>
        <v>0</v>
      </c>
    </row>
    <row r="185" spans="1:6" x14ac:dyDescent="0.25">
      <c r="A185" s="75" t="s">
        <v>83</v>
      </c>
      <c r="B185" s="76" t="s">
        <v>346</v>
      </c>
      <c r="C185" s="4" t="s">
        <v>464</v>
      </c>
      <c r="D185" s="4">
        <v>154</v>
      </c>
      <c r="E185" s="4" t="s">
        <v>116</v>
      </c>
      <c r="F185" s="77">
        <f>VLOOKUP(t_DataFieldDefinitions[[#This Row],[Field Name]],t_SelectFields[[Field Name]:[Source Order]],11,0)</f>
        <v>0</v>
      </c>
    </row>
    <row r="186" spans="1:6" ht="28.5" x14ac:dyDescent="0.25">
      <c r="A186" s="75" t="s">
        <v>84</v>
      </c>
      <c r="B186" s="76" t="s">
        <v>348</v>
      </c>
      <c r="C186" s="4" t="s">
        <v>464</v>
      </c>
      <c r="D186" s="4">
        <v>10</v>
      </c>
      <c r="E186" s="4" t="s">
        <v>116</v>
      </c>
      <c r="F186" s="77">
        <f>VLOOKUP(t_DataFieldDefinitions[[#This Row],[Field Name]],t_SelectFields[[Field Name]:[Source Order]],11,0)</f>
        <v>0</v>
      </c>
    </row>
    <row r="187" spans="1:6" ht="42.75" x14ac:dyDescent="0.25">
      <c r="A187" s="75" t="s">
        <v>326</v>
      </c>
      <c r="B187" s="76" t="s">
        <v>352</v>
      </c>
      <c r="C187" s="4" t="s">
        <v>464</v>
      </c>
      <c r="D187" s="4">
        <v>100</v>
      </c>
      <c r="E187" s="4" t="s">
        <v>116</v>
      </c>
      <c r="F187" s="77">
        <f>VLOOKUP(t_DataFieldDefinitions[[#This Row],[Field Name]],t_SelectFields[[Field Name]:[Source Order]],11,0)</f>
        <v>0</v>
      </c>
    </row>
    <row r="188" spans="1:6" x14ac:dyDescent="0.25">
      <c r="A188" s="75" t="s">
        <v>85</v>
      </c>
      <c r="B188" s="76" t="s">
        <v>351</v>
      </c>
      <c r="C188" s="4" t="s">
        <v>464</v>
      </c>
      <c r="D188" s="4">
        <v>55</v>
      </c>
      <c r="E188" s="4" t="s">
        <v>116</v>
      </c>
      <c r="F188" s="77">
        <f>VLOOKUP(t_DataFieldDefinitions[[#This Row],[Field Name]],t_SelectFields[[Field Name]:[Source Order]],11,0)</f>
        <v>0</v>
      </c>
    </row>
    <row r="189" spans="1:6" ht="42.75" x14ac:dyDescent="0.25">
      <c r="A189" s="75" t="s">
        <v>327</v>
      </c>
      <c r="B189" s="76" t="s">
        <v>353</v>
      </c>
      <c r="C189" s="4" t="s">
        <v>464</v>
      </c>
      <c r="D189" s="4">
        <v>10</v>
      </c>
      <c r="E189" s="4" t="s">
        <v>116</v>
      </c>
      <c r="F189" s="77">
        <f>VLOOKUP(t_DataFieldDefinitions[[#This Row],[Field Name]],t_SelectFields[[Field Name]:[Source Order]],11,0)</f>
        <v>0</v>
      </c>
    </row>
    <row r="190" spans="1:6" ht="28.5" x14ac:dyDescent="0.25">
      <c r="A190" s="75" t="s">
        <v>86</v>
      </c>
      <c r="B190" s="76" t="s">
        <v>354</v>
      </c>
      <c r="C190" s="4" t="s">
        <v>464</v>
      </c>
      <c r="D190" s="4">
        <v>9</v>
      </c>
      <c r="E190" s="4" t="s">
        <v>116</v>
      </c>
      <c r="F190" s="77">
        <f>VLOOKUP(t_DataFieldDefinitions[[#This Row],[Field Name]],t_SelectFields[[Field Name]:[Source Order]],11,0)</f>
        <v>0</v>
      </c>
    </row>
    <row r="191" spans="1:6" x14ac:dyDescent="0.25">
      <c r="A191" s="75" t="s">
        <v>328</v>
      </c>
      <c r="B191" s="76" t="s">
        <v>642</v>
      </c>
      <c r="C191" s="4" t="s">
        <v>464</v>
      </c>
      <c r="D191" s="4">
        <v>10</v>
      </c>
      <c r="E191" s="4" t="s">
        <v>116</v>
      </c>
      <c r="F191" s="77">
        <f>VLOOKUP(t_DataFieldDefinitions[[#This Row],[Field Name]],t_SelectFields[[Field Name]:[Source Order]],11,0)</f>
        <v>0</v>
      </c>
    </row>
    <row r="192" spans="1:6" x14ac:dyDescent="0.25">
      <c r="A192" s="75" t="s">
        <v>484</v>
      </c>
      <c r="B192" s="76" t="s">
        <v>545</v>
      </c>
      <c r="C192" s="4" t="s">
        <v>464</v>
      </c>
      <c r="D192" s="4">
        <v>100</v>
      </c>
      <c r="E192" s="4" t="s">
        <v>116</v>
      </c>
      <c r="F192" s="77">
        <f>VLOOKUP(t_DataFieldDefinitions[[#This Row],[Field Name]],t_SelectFields[[Field Name]:[Source Order]],11,0)</f>
        <v>0</v>
      </c>
    </row>
    <row r="193" spans="1:6" x14ac:dyDescent="0.25">
      <c r="A193" s="75" t="s">
        <v>485</v>
      </c>
      <c r="B193" s="76" t="s">
        <v>630</v>
      </c>
      <c r="C193" s="4" t="s">
        <v>464</v>
      </c>
      <c r="D193" s="4">
        <v>60</v>
      </c>
      <c r="E193" s="4" t="s">
        <v>116</v>
      </c>
      <c r="F193" s="77">
        <f>VLOOKUP(t_DataFieldDefinitions[[#This Row],[Field Name]],t_SelectFields[[Field Name]:[Source Order]],11,0)</f>
        <v>0</v>
      </c>
    </row>
    <row r="194" spans="1:6" x14ac:dyDescent="0.25">
      <c r="A194" s="75" t="s">
        <v>486</v>
      </c>
      <c r="B194" s="76" t="s">
        <v>612</v>
      </c>
      <c r="C194" s="4" t="s">
        <v>464</v>
      </c>
      <c r="D194" s="4">
        <v>30</v>
      </c>
      <c r="E194" s="4" t="s">
        <v>116</v>
      </c>
      <c r="F194" s="77">
        <f>VLOOKUP(t_DataFieldDefinitions[[#This Row],[Field Name]],t_SelectFields[[Field Name]:[Source Order]],11,0)</f>
        <v>0</v>
      </c>
    </row>
    <row r="195" spans="1:6" x14ac:dyDescent="0.25">
      <c r="A195" s="75" t="s">
        <v>488</v>
      </c>
      <c r="B195" s="85" t="s">
        <v>546</v>
      </c>
      <c r="C195" s="4" t="s">
        <v>464</v>
      </c>
      <c r="D195" s="4">
        <v>257</v>
      </c>
      <c r="E195" s="4" t="s">
        <v>116</v>
      </c>
      <c r="F195" s="77">
        <f>VLOOKUP(t_DataFieldDefinitions[[#This Row],[Field Name]],t_SelectFields[[Field Name]:[Source Order]],11,0)</f>
        <v>0</v>
      </c>
    </row>
    <row r="196" spans="1:6" x14ac:dyDescent="0.25">
      <c r="A196" s="75" t="s">
        <v>490</v>
      </c>
      <c r="B196" s="85" t="s">
        <v>490</v>
      </c>
      <c r="C196" s="4" t="s">
        <v>464</v>
      </c>
      <c r="D196" s="4">
        <v>50</v>
      </c>
      <c r="E196" s="4" t="s">
        <v>116</v>
      </c>
      <c r="F196" s="77">
        <f>VLOOKUP(t_DataFieldDefinitions[[#This Row],[Field Name]],t_SelectFields[[Field Name]:[Source Order]],11,0)</f>
        <v>0</v>
      </c>
    </row>
    <row r="197" spans="1:6" x14ac:dyDescent="0.25">
      <c r="A197" s="75" t="s">
        <v>489</v>
      </c>
      <c r="B197" s="85" t="s">
        <v>632</v>
      </c>
      <c r="C197" s="4" t="s">
        <v>464</v>
      </c>
      <c r="D197" s="4">
        <v>60</v>
      </c>
      <c r="E197" s="4" t="s">
        <v>116</v>
      </c>
      <c r="F197" s="77">
        <f>VLOOKUP(t_DataFieldDefinitions[[#This Row],[Field Name]],t_SelectFields[[Field Name]:[Source Order]],11,0)</f>
        <v>0</v>
      </c>
    </row>
    <row r="198" spans="1:6" x14ac:dyDescent="0.25">
      <c r="A198" s="75" t="s">
        <v>87</v>
      </c>
      <c r="B198" s="76" t="s">
        <v>643</v>
      </c>
      <c r="C198" s="4" t="s">
        <v>464</v>
      </c>
      <c r="D198" s="4">
        <v>50</v>
      </c>
      <c r="E198" s="4" t="s">
        <v>116</v>
      </c>
      <c r="F198" s="77">
        <f>VLOOKUP(t_DataFieldDefinitions[[#This Row],[Field Name]],t_SelectFields[[Field Name]:[Source Order]],11,0)</f>
        <v>0</v>
      </c>
    </row>
    <row r="199" spans="1:6" ht="28.5" x14ac:dyDescent="0.25">
      <c r="A199" s="75" t="s">
        <v>88</v>
      </c>
      <c r="B199" s="76" t="s">
        <v>365</v>
      </c>
      <c r="C199" s="4" t="s">
        <v>464</v>
      </c>
      <c r="D199" s="4">
        <v>154</v>
      </c>
      <c r="E199" s="4" t="s">
        <v>116</v>
      </c>
      <c r="F199" s="77">
        <f>VLOOKUP(t_DataFieldDefinitions[[#This Row],[Field Name]],t_SelectFields[[Field Name]:[Source Order]],11,0)</f>
        <v>0</v>
      </c>
    </row>
    <row r="200" spans="1:6" ht="42.75" x14ac:dyDescent="0.25">
      <c r="A200" s="75" t="s">
        <v>89</v>
      </c>
      <c r="B200" s="76" t="s">
        <v>362</v>
      </c>
      <c r="C200" s="4" t="s">
        <v>464</v>
      </c>
      <c r="D200" s="4">
        <v>10</v>
      </c>
      <c r="E200" s="4" t="s">
        <v>116</v>
      </c>
      <c r="F200" s="77">
        <f>VLOOKUP(t_DataFieldDefinitions[[#This Row],[Field Name]],t_SelectFields[[Field Name]:[Source Order]],11,0)</f>
        <v>0</v>
      </c>
    </row>
    <row r="201" spans="1:6" ht="57" x14ac:dyDescent="0.25">
      <c r="A201" s="75" t="s">
        <v>363</v>
      </c>
      <c r="B201" s="76" t="s">
        <v>367</v>
      </c>
      <c r="C201" s="4" t="s">
        <v>464</v>
      </c>
      <c r="D201" s="4">
        <v>100</v>
      </c>
      <c r="E201" s="4" t="s">
        <v>116</v>
      </c>
      <c r="F201" s="77">
        <f>VLOOKUP(t_DataFieldDefinitions[[#This Row],[Field Name]],t_SelectFields[[Field Name]:[Source Order]],11,0)</f>
        <v>0</v>
      </c>
    </row>
    <row r="202" spans="1:6" ht="28.5" x14ac:dyDescent="0.25">
      <c r="A202" s="75" t="s">
        <v>90</v>
      </c>
      <c r="B202" s="76" t="s">
        <v>633</v>
      </c>
      <c r="C202" s="4" t="s">
        <v>464</v>
      </c>
      <c r="D202" s="4">
        <v>55</v>
      </c>
      <c r="E202" s="4" t="s">
        <v>116</v>
      </c>
      <c r="F202" s="77">
        <f>VLOOKUP(t_DataFieldDefinitions[[#This Row],[Field Name]],t_SelectFields[[Field Name]:[Source Order]],11,0)</f>
        <v>0</v>
      </c>
    </row>
    <row r="203" spans="1:6" ht="42.75" x14ac:dyDescent="0.25">
      <c r="A203" s="75" t="s">
        <v>364</v>
      </c>
      <c r="B203" s="76" t="s">
        <v>368</v>
      </c>
      <c r="C203" s="4" t="s">
        <v>464</v>
      </c>
      <c r="D203" s="4">
        <v>10</v>
      </c>
      <c r="E203" s="4" t="s">
        <v>116</v>
      </c>
      <c r="F203" s="77">
        <f>VLOOKUP(t_DataFieldDefinitions[[#This Row],[Field Name]],t_SelectFields[[Field Name]:[Source Order]],11,0)</f>
        <v>0</v>
      </c>
    </row>
    <row r="204" spans="1:6" ht="28.5" x14ac:dyDescent="0.25">
      <c r="A204" s="75" t="s">
        <v>91</v>
      </c>
      <c r="B204" s="76" t="s">
        <v>366</v>
      </c>
      <c r="C204" s="4" t="s">
        <v>464</v>
      </c>
      <c r="D204" s="4">
        <v>9</v>
      </c>
      <c r="E204" s="4" t="s">
        <v>116</v>
      </c>
      <c r="F204" s="77">
        <f>VLOOKUP(t_DataFieldDefinitions[[#This Row],[Field Name]],t_SelectFields[[Field Name]:[Source Order]],11,0)</f>
        <v>0</v>
      </c>
    </row>
    <row r="205" spans="1:6" ht="28.5" x14ac:dyDescent="0.25">
      <c r="A205" s="75" t="s">
        <v>369</v>
      </c>
      <c r="B205" s="76" t="s">
        <v>644</v>
      </c>
      <c r="C205" s="4" t="s">
        <v>464</v>
      </c>
      <c r="D205" s="4">
        <v>10</v>
      </c>
      <c r="E205" s="4" t="s">
        <v>116</v>
      </c>
      <c r="F205" s="77">
        <f>VLOOKUP(t_DataFieldDefinitions[[#This Row],[Field Name]],t_SelectFields[[Field Name]:[Source Order]],11,0)</f>
        <v>0</v>
      </c>
    </row>
    <row r="206" spans="1:6" x14ac:dyDescent="0.25">
      <c r="A206" s="75" t="s">
        <v>487</v>
      </c>
      <c r="B206" s="76" t="s">
        <v>645</v>
      </c>
      <c r="C206" s="4" t="s">
        <v>464</v>
      </c>
      <c r="D206" s="4">
        <v>100</v>
      </c>
      <c r="E206" s="4" t="s">
        <v>116</v>
      </c>
      <c r="F206" s="77">
        <f>VLOOKUP(t_DataFieldDefinitions[[#This Row],[Field Name]],t_SelectFields[[Field Name]:[Source Order]],11,0)</f>
        <v>0</v>
      </c>
    </row>
    <row r="207" spans="1:6" ht="28.5" x14ac:dyDescent="0.25">
      <c r="A207" s="75" t="s">
        <v>92</v>
      </c>
      <c r="B207" s="76" t="s">
        <v>374</v>
      </c>
      <c r="C207" s="4" t="s">
        <v>464</v>
      </c>
      <c r="D207" s="4">
        <v>50</v>
      </c>
      <c r="E207" s="4" t="s">
        <v>116</v>
      </c>
      <c r="F207" s="77">
        <f>VLOOKUP(t_DataFieldDefinitions[[#This Row],[Field Name]],t_SelectFields[[Field Name]:[Source Order]],11,0)</f>
        <v>0</v>
      </c>
    </row>
    <row r="208" spans="1:6" ht="28.5" x14ac:dyDescent="0.25">
      <c r="A208" s="75" t="s">
        <v>93</v>
      </c>
      <c r="B208" s="76" t="s">
        <v>375</v>
      </c>
      <c r="C208" s="4" t="s">
        <v>464</v>
      </c>
      <c r="D208" s="4">
        <v>154</v>
      </c>
      <c r="E208" s="4" t="s">
        <v>116</v>
      </c>
      <c r="F208" s="77">
        <f>VLOOKUP(t_DataFieldDefinitions[[#This Row],[Field Name]],t_SelectFields[[Field Name]:[Source Order]],11,0)</f>
        <v>0</v>
      </c>
    </row>
    <row r="209" spans="1:6" ht="28.5" x14ac:dyDescent="0.25">
      <c r="A209" s="75" t="s">
        <v>94</v>
      </c>
      <c r="B209" s="76" t="s">
        <v>376</v>
      </c>
      <c r="C209" s="4" t="s">
        <v>464</v>
      </c>
      <c r="D209" s="4">
        <v>10</v>
      </c>
      <c r="E209" s="4" t="s">
        <v>116</v>
      </c>
      <c r="F209" s="77">
        <f>VLOOKUP(t_DataFieldDefinitions[[#This Row],[Field Name]],t_SelectFields[[Field Name]:[Source Order]],11,0)</f>
        <v>0</v>
      </c>
    </row>
    <row r="210" spans="1:6" ht="57" x14ac:dyDescent="0.25">
      <c r="A210" s="75" t="s">
        <v>373</v>
      </c>
      <c r="B210" s="76" t="s">
        <v>379</v>
      </c>
      <c r="C210" s="4" t="s">
        <v>464</v>
      </c>
      <c r="D210" s="4">
        <v>100</v>
      </c>
      <c r="E210" s="4" t="s">
        <v>116</v>
      </c>
      <c r="F210" s="77">
        <f>VLOOKUP(t_DataFieldDefinitions[[#This Row],[Field Name]],t_SelectFields[[Field Name]:[Source Order]],11,0)</f>
        <v>0</v>
      </c>
    </row>
    <row r="211" spans="1:6" ht="28.5" x14ac:dyDescent="0.25">
      <c r="A211" s="75" t="s">
        <v>95</v>
      </c>
      <c r="B211" s="76" t="s">
        <v>377</v>
      </c>
      <c r="C211" s="4" t="s">
        <v>464</v>
      </c>
      <c r="D211" s="4">
        <v>55</v>
      </c>
      <c r="E211" s="4" t="s">
        <v>116</v>
      </c>
      <c r="F211" s="77">
        <f>VLOOKUP(t_DataFieldDefinitions[[#This Row],[Field Name]],t_SelectFields[[Field Name]:[Source Order]],11,0)</f>
        <v>0</v>
      </c>
    </row>
    <row r="212" spans="1:6" ht="42.75" x14ac:dyDescent="0.25">
      <c r="A212" s="75" t="s">
        <v>372</v>
      </c>
      <c r="B212" s="76" t="s">
        <v>380</v>
      </c>
      <c r="C212" s="4" t="s">
        <v>464</v>
      </c>
      <c r="D212" s="4">
        <v>10</v>
      </c>
      <c r="E212" s="4" t="s">
        <v>116</v>
      </c>
      <c r="F212" s="77">
        <f>VLOOKUP(t_DataFieldDefinitions[[#This Row],[Field Name]],t_SelectFields[[Field Name]:[Source Order]],11,0)</f>
        <v>0</v>
      </c>
    </row>
    <row r="213" spans="1:6" ht="28.5" x14ac:dyDescent="0.25">
      <c r="A213" s="75" t="s">
        <v>96</v>
      </c>
      <c r="B213" s="76" t="s">
        <v>378</v>
      </c>
      <c r="C213" s="4" t="s">
        <v>464</v>
      </c>
      <c r="D213" s="4">
        <v>9</v>
      </c>
      <c r="E213" s="4" t="s">
        <v>116</v>
      </c>
      <c r="F213" s="77">
        <f>VLOOKUP(t_DataFieldDefinitions[[#This Row],[Field Name]],t_SelectFields[[Field Name]:[Source Order]],11,0)</f>
        <v>0</v>
      </c>
    </row>
    <row r="214" spans="1:6" ht="28.5" x14ac:dyDescent="0.25">
      <c r="A214" s="75" t="s">
        <v>370</v>
      </c>
      <c r="B214" s="76" t="s">
        <v>646</v>
      </c>
      <c r="C214" s="4" t="s">
        <v>464</v>
      </c>
      <c r="D214" s="4">
        <v>10</v>
      </c>
      <c r="E214" s="4" t="s">
        <v>116</v>
      </c>
      <c r="F214" s="77">
        <f>VLOOKUP(t_DataFieldDefinitions[[#This Row],[Field Name]],t_SelectFields[[Field Name]:[Source Order]],11,0)</f>
        <v>0</v>
      </c>
    </row>
    <row r="215" spans="1:6" x14ac:dyDescent="0.25">
      <c r="A215" s="75" t="s">
        <v>491</v>
      </c>
      <c r="B215" s="76" t="s">
        <v>631</v>
      </c>
      <c r="C215" s="4" t="s">
        <v>464</v>
      </c>
      <c r="D215" s="4">
        <v>60</v>
      </c>
      <c r="E215" s="4" t="s">
        <v>116</v>
      </c>
      <c r="F215" s="77">
        <f>VLOOKUP(t_DataFieldDefinitions[[#This Row],[Field Name]],t_SelectFields[[Field Name]:[Source Order]],11,0)</f>
        <v>0</v>
      </c>
    </row>
    <row r="216" spans="1:6" x14ac:dyDescent="0.25">
      <c r="A216" s="75" t="s">
        <v>492</v>
      </c>
      <c r="B216" s="76" t="s">
        <v>647</v>
      </c>
      <c r="C216" s="4" t="s">
        <v>464</v>
      </c>
      <c r="D216" s="4">
        <v>100</v>
      </c>
      <c r="E216" s="4" t="s">
        <v>116</v>
      </c>
      <c r="F216" s="77">
        <f>VLOOKUP(t_DataFieldDefinitions[[#This Row],[Field Name]],t_SelectFields[[Field Name]:[Source Order]],11,0)</f>
        <v>0</v>
      </c>
    </row>
    <row r="217" spans="1:6" x14ac:dyDescent="0.25">
      <c r="A217" s="75" t="s">
        <v>493</v>
      </c>
      <c r="B217" s="76" t="s">
        <v>648</v>
      </c>
      <c r="C217" s="4" t="s">
        <v>464</v>
      </c>
      <c r="D217" s="4">
        <v>50</v>
      </c>
      <c r="E217" s="4" t="s">
        <v>116</v>
      </c>
      <c r="F217" s="77">
        <f>VLOOKUP(t_DataFieldDefinitions[[#This Row],[Field Name]],t_SelectFields[[Field Name]:[Source Order]],11,0)</f>
        <v>0</v>
      </c>
    </row>
    <row r="218" spans="1:6" x14ac:dyDescent="0.25">
      <c r="A218" s="75" t="s">
        <v>494</v>
      </c>
      <c r="B218" s="76" t="s">
        <v>649</v>
      </c>
      <c r="C218" s="4" t="s">
        <v>464</v>
      </c>
      <c r="D218" s="4">
        <v>7</v>
      </c>
      <c r="E218" s="4" t="s">
        <v>116</v>
      </c>
      <c r="F218" s="77">
        <f>VLOOKUP(t_DataFieldDefinitions[[#This Row],[Field Name]],t_SelectFields[[Field Name]:[Source Order]],11,0)</f>
        <v>0</v>
      </c>
    </row>
    <row r="219" spans="1:6" x14ac:dyDescent="0.25">
      <c r="A219" s="75" t="s">
        <v>495</v>
      </c>
      <c r="B219" s="76" t="s">
        <v>650</v>
      </c>
      <c r="C219" s="4" t="s">
        <v>465</v>
      </c>
      <c r="D219" s="4">
        <v>0</v>
      </c>
      <c r="E219" s="4" t="s">
        <v>116</v>
      </c>
      <c r="F219" s="77">
        <f>VLOOKUP(t_DataFieldDefinitions[[#This Row],[Field Name]],t_SelectFields[[Field Name]:[Source Order]],11,0)</f>
        <v>0</v>
      </c>
    </row>
    <row r="220" spans="1:6" x14ac:dyDescent="0.25">
      <c r="A220" s="75" t="s">
        <v>496</v>
      </c>
      <c r="B220" s="76" t="s">
        <v>651</v>
      </c>
      <c r="C220" s="4" t="s">
        <v>464</v>
      </c>
      <c r="D220" s="4">
        <v>100</v>
      </c>
      <c r="E220" s="4" t="s">
        <v>116</v>
      </c>
      <c r="F220" s="77">
        <f>VLOOKUP(t_DataFieldDefinitions[[#This Row],[Field Name]],t_SelectFields[[Field Name]:[Source Order]],11,0)</f>
        <v>0</v>
      </c>
    </row>
    <row r="221" spans="1:6" x14ac:dyDescent="0.25">
      <c r="A221" s="75" t="s">
        <v>497</v>
      </c>
      <c r="B221" s="76" t="s">
        <v>652</v>
      </c>
      <c r="C221" s="4" t="s">
        <v>464</v>
      </c>
      <c r="D221" s="4">
        <v>30</v>
      </c>
      <c r="E221" s="4" t="s">
        <v>116</v>
      </c>
      <c r="F221" s="77">
        <f>VLOOKUP(t_DataFieldDefinitions[[#This Row],[Field Name]],t_SelectFields[[Field Name]:[Source Order]],11,0)</f>
        <v>0</v>
      </c>
    </row>
    <row r="222" spans="1:6" ht="28.5" x14ac:dyDescent="0.25">
      <c r="A222" s="75" t="s">
        <v>455</v>
      </c>
      <c r="B222" s="76" t="s">
        <v>381</v>
      </c>
      <c r="C222" s="4" t="s">
        <v>464</v>
      </c>
      <c r="D222" s="4">
        <v>50</v>
      </c>
      <c r="E222" s="4" t="s">
        <v>116</v>
      </c>
      <c r="F222" s="77">
        <f>VLOOKUP(t_DataFieldDefinitions[[#This Row],[Field Name]],t_SelectFields[[Field Name]:[Source Order]],11,0)</f>
        <v>0</v>
      </c>
    </row>
    <row r="223" spans="1:6" ht="28.5" x14ac:dyDescent="0.25">
      <c r="A223" s="75" t="s">
        <v>456</v>
      </c>
      <c r="B223" s="76" t="s">
        <v>382</v>
      </c>
      <c r="C223" s="4" t="s">
        <v>464</v>
      </c>
      <c r="D223" s="4">
        <v>154</v>
      </c>
      <c r="E223" s="4" t="s">
        <v>116</v>
      </c>
      <c r="F223" s="77">
        <f>VLOOKUP(t_DataFieldDefinitions[[#This Row],[Field Name]],t_SelectFields[[Field Name]:[Source Order]],11,0)</f>
        <v>0</v>
      </c>
    </row>
    <row r="224" spans="1:6" x14ac:dyDescent="0.25">
      <c r="A224" s="75" t="s">
        <v>457</v>
      </c>
      <c r="B224" s="76" t="s">
        <v>589</v>
      </c>
      <c r="C224" s="4" t="s">
        <v>464</v>
      </c>
      <c r="D224" s="4">
        <v>10</v>
      </c>
      <c r="E224" s="4" t="s">
        <v>116</v>
      </c>
      <c r="F224" s="77">
        <f>VLOOKUP(t_DataFieldDefinitions[[#This Row],[Field Name]],t_SelectFields[[Field Name]:[Source Order]],11,0)</f>
        <v>0</v>
      </c>
    </row>
    <row r="225" spans="1:6" ht="57" x14ac:dyDescent="0.25">
      <c r="A225" s="75" t="s">
        <v>458</v>
      </c>
      <c r="B225" s="76" t="s">
        <v>385</v>
      </c>
      <c r="C225" s="4" t="s">
        <v>464</v>
      </c>
      <c r="D225" s="4">
        <v>100</v>
      </c>
      <c r="E225" s="4" t="s">
        <v>116</v>
      </c>
      <c r="F225" s="77">
        <f>VLOOKUP(t_DataFieldDefinitions[[#This Row],[Field Name]],t_SelectFields[[Field Name]:[Source Order]],11,0)</f>
        <v>0</v>
      </c>
    </row>
    <row r="226" spans="1:6" ht="28.5" x14ac:dyDescent="0.25">
      <c r="A226" s="75" t="s">
        <v>459</v>
      </c>
      <c r="B226" s="76" t="s">
        <v>383</v>
      </c>
      <c r="C226" s="4" t="s">
        <v>464</v>
      </c>
      <c r="D226" s="4">
        <v>55</v>
      </c>
      <c r="E226" s="4" t="s">
        <v>116</v>
      </c>
      <c r="F226" s="77">
        <f>VLOOKUP(t_DataFieldDefinitions[[#This Row],[Field Name]],t_SelectFields[[Field Name]:[Source Order]],11,0)</f>
        <v>0</v>
      </c>
    </row>
    <row r="227" spans="1:6" ht="42.75" x14ac:dyDescent="0.25">
      <c r="A227" s="75" t="s">
        <v>460</v>
      </c>
      <c r="B227" s="76" t="s">
        <v>386</v>
      </c>
      <c r="C227" s="4" t="s">
        <v>464</v>
      </c>
      <c r="D227" s="4">
        <v>10</v>
      </c>
      <c r="E227" s="4" t="s">
        <v>116</v>
      </c>
      <c r="F227" s="77">
        <f>VLOOKUP(t_DataFieldDefinitions[[#This Row],[Field Name]],t_SelectFields[[Field Name]:[Source Order]],11,0)</f>
        <v>0</v>
      </c>
    </row>
    <row r="228" spans="1:6" ht="28.5" x14ac:dyDescent="0.25">
      <c r="A228" s="75" t="s">
        <v>461</v>
      </c>
      <c r="B228" s="76" t="s">
        <v>384</v>
      </c>
      <c r="C228" s="4" t="s">
        <v>464</v>
      </c>
      <c r="D228" s="4">
        <v>9</v>
      </c>
      <c r="E228" s="4" t="s">
        <v>116</v>
      </c>
      <c r="F228" s="77">
        <f>VLOOKUP(t_DataFieldDefinitions[[#This Row],[Field Name]],t_SelectFields[[Field Name]:[Source Order]],11,0)</f>
        <v>0</v>
      </c>
    </row>
    <row r="229" spans="1:6" ht="28.5" x14ac:dyDescent="0.25">
      <c r="A229" s="75" t="s">
        <v>462</v>
      </c>
      <c r="B229" s="76" t="s">
        <v>653</v>
      </c>
      <c r="C229" s="4" t="s">
        <v>464</v>
      </c>
      <c r="D229" s="4">
        <v>10</v>
      </c>
      <c r="E229" s="4" t="s">
        <v>116</v>
      </c>
      <c r="F229" s="77">
        <f>VLOOKUP(t_DataFieldDefinitions[[#This Row],[Field Name]],t_SelectFields[[Field Name]:[Source Order]],11,0)</f>
        <v>0</v>
      </c>
    </row>
    <row r="230" spans="1:6" x14ac:dyDescent="0.25">
      <c r="A230" s="75" t="s">
        <v>506</v>
      </c>
      <c r="B230" s="76" t="s">
        <v>587</v>
      </c>
      <c r="C230" s="4" t="s">
        <v>464</v>
      </c>
      <c r="D230" s="4">
        <v>100</v>
      </c>
      <c r="E230" s="4" t="s">
        <v>116</v>
      </c>
      <c r="F230" s="77">
        <f>VLOOKUP(t_DataFieldDefinitions[[#This Row],[Field Name]],t_SelectFields[[Field Name]:[Source Order]],11,0)</f>
        <v>0</v>
      </c>
    </row>
    <row r="231" spans="1:6" x14ac:dyDescent="0.25">
      <c r="A231" s="75" t="s">
        <v>507</v>
      </c>
      <c r="B231" s="76" t="s">
        <v>547</v>
      </c>
      <c r="C231" s="4" t="s">
        <v>464</v>
      </c>
      <c r="D231" s="4">
        <v>203</v>
      </c>
      <c r="E231" s="4" t="s">
        <v>116</v>
      </c>
      <c r="F231" s="77">
        <f>VLOOKUP(t_DataFieldDefinitions[[#This Row],[Field Name]],t_SelectFields[[Field Name]:[Source Order]],11,0)</f>
        <v>0</v>
      </c>
    </row>
    <row r="232" spans="1:6" ht="28.5" x14ac:dyDescent="0.25">
      <c r="A232" s="75" t="s">
        <v>508</v>
      </c>
      <c r="B232" s="76" t="s">
        <v>588</v>
      </c>
      <c r="C232" s="4" t="s">
        <v>464</v>
      </c>
      <c r="D232" s="4">
        <v>60</v>
      </c>
      <c r="E232" s="4" t="s">
        <v>116</v>
      </c>
      <c r="F232" s="77">
        <f>VLOOKUP(t_DataFieldDefinitions[[#This Row],[Field Name]],t_SelectFields[[Field Name]:[Source Order]],11,0)</f>
        <v>0</v>
      </c>
    </row>
    <row r="233" spans="1:6" ht="28.5" x14ac:dyDescent="0.25">
      <c r="A233" s="75" t="s">
        <v>509</v>
      </c>
      <c r="B233" s="76" t="s">
        <v>548</v>
      </c>
      <c r="C233" s="4" t="s">
        <v>464</v>
      </c>
      <c r="D233" s="4">
        <v>203</v>
      </c>
      <c r="E233" s="4" t="s">
        <v>116</v>
      </c>
      <c r="F233" s="77">
        <f>VLOOKUP(t_DataFieldDefinitions[[#This Row],[Field Name]],t_SelectFields[[Field Name]:[Source Order]],11,0)</f>
        <v>0</v>
      </c>
    </row>
    <row r="234" spans="1:6" x14ac:dyDescent="0.25">
      <c r="A234" s="75" t="s">
        <v>510</v>
      </c>
      <c r="B234" s="76" t="s">
        <v>654</v>
      </c>
      <c r="C234" s="4" t="s">
        <v>464</v>
      </c>
      <c r="D234" s="4">
        <v>30</v>
      </c>
      <c r="E234" s="4" t="s">
        <v>116</v>
      </c>
      <c r="F234" s="77">
        <f>VLOOKUP(t_DataFieldDefinitions[[#This Row],[Field Name]],t_SelectFields[[Field Name]:[Source Order]],11,0)</f>
        <v>0</v>
      </c>
    </row>
    <row r="235" spans="1:6" x14ac:dyDescent="0.25">
      <c r="A235" s="75" t="s">
        <v>511</v>
      </c>
      <c r="B235" s="76" t="s">
        <v>549</v>
      </c>
      <c r="C235" s="4" t="s">
        <v>464</v>
      </c>
      <c r="D235" s="4">
        <v>100</v>
      </c>
      <c r="E235" s="4" t="s">
        <v>116</v>
      </c>
      <c r="F235" s="77">
        <f>VLOOKUP(t_DataFieldDefinitions[[#This Row],[Field Name]],t_SelectFields[[Field Name]:[Source Order]],11,0)</f>
        <v>0</v>
      </c>
    </row>
    <row r="236" spans="1:6" x14ac:dyDescent="0.25">
      <c r="A236" s="75" t="s">
        <v>512</v>
      </c>
      <c r="B236" s="76" t="s">
        <v>550</v>
      </c>
      <c r="C236" s="4" t="s">
        <v>464</v>
      </c>
      <c r="D236" s="4">
        <v>8000</v>
      </c>
      <c r="E236" s="4" t="s">
        <v>116</v>
      </c>
      <c r="F236" s="77">
        <f>VLOOKUP(t_DataFieldDefinitions[[#This Row],[Field Name]],t_SelectFields[[Field Name]:[Source Order]],11,0)</f>
        <v>0</v>
      </c>
    </row>
    <row r="237" spans="1:6" x14ac:dyDescent="0.25">
      <c r="A237" s="75" t="s">
        <v>513</v>
      </c>
      <c r="B237" s="76" t="s">
        <v>553</v>
      </c>
      <c r="C237" s="4" t="s">
        <v>464</v>
      </c>
      <c r="D237" s="4">
        <v>203</v>
      </c>
      <c r="E237" s="4" t="s">
        <v>116</v>
      </c>
      <c r="F237" s="77">
        <f>VLOOKUP(t_DataFieldDefinitions[[#This Row],[Field Name]],t_SelectFields[[Field Name]:[Source Order]],11,0)</f>
        <v>0</v>
      </c>
    </row>
    <row r="238" spans="1:6" ht="28.5" x14ac:dyDescent="0.25">
      <c r="A238" s="75" t="s">
        <v>551</v>
      </c>
      <c r="B238" s="76" t="s">
        <v>552</v>
      </c>
      <c r="C238" s="4" t="s">
        <v>464</v>
      </c>
      <c r="D238" s="4">
        <v>257</v>
      </c>
      <c r="E238" s="4" t="s">
        <v>116</v>
      </c>
      <c r="F238" s="77">
        <f>VLOOKUP(t_DataFieldDefinitions[[#This Row],[Field Name]],t_SelectFields[[Field Name]:[Source Order]],11,0)</f>
        <v>0</v>
      </c>
    </row>
    <row r="239" spans="1:6" ht="28.5" x14ac:dyDescent="0.25">
      <c r="A239" s="75" t="s">
        <v>554</v>
      </c>
      <c r="B239" s="76" t="s">
        <v>555</v>
      </c>
      <c r="C239" s="4" t="s">
        <v>464</v>
      </c>
      <c r="D239" s="4">
        <v>154</v>
      </c>
      <c r="E239" s="4" t="s">
        <v>116</v>
      </c>
      <c r="F239" s="77">
        <f>VLOOKUP(t_DataFieldDefinitions[[#This Row],[Field Name]],t_SelectFields[[Field Name]:[Source Order]],11,0)</f>
        <v>0</v>
      </c>
    </row>
    <row r="240" spans="1:6" ht="28.5" x14ac:dyDescent="0.25">
      <c r="A240" s="75" t="s">
        <v>556</v>
      </c>
      <c r="B240" s="76" t="s">
        <v>552</v>
      </c>
      <c r="C240" s="4" t="s">
        <v>464</v>
      </c>
      <c r="D240" s="4">
        <v>203</v>
      </c>
      <c r="E240" s="4" t="s">
        <v>116</v>
      </c>
      <c r="F240" s="77">
        <f>VLOOKUP(t_DataFieldDefinitions[[#This Row],[Field Name]],t_SelectFields[[Field Name]:[Source Order]],11,0)</f>
        <v>0</v>
      </c>
    </row>
    <row r="241" spans="1:6" ht="28.5" x14ac:dyDescent="0.25">
      <c r="A241" s="75" t="s">
        <v>97</v>
      </c>
      <c r="B241" s="76" t="s">
        <v>355</v>
      </c>
      <c r="C241" s="4" t="s">
        <v>464</v>
      </c>
      <c r="D241" s="4">
        <v>50</v>
      </c>
      <c r="E241" s="4" t="s">
        <v>116</v>
      </c>
      <c r="F241" s="77">
        <f>VLOOKUP(t_DataFieldDefinitions[[#This Row],[Field Name]],t_SelectFields[[Field Name]:[Source Order]],11,0)</f>
        <v>0</v>
      </c>
    </row>
    <row r="242" spans="1:6" x14ac:dyDescent="0.25">
      <c r="A242" s="75" t="s">
        <v>98</v>
      </c>
      <c r="B242" s="76" t="s">
        <v>347</v>
      </c>
      <c r="C242" s="4" t="s">
        <v>464</v>
      </c>
      <c r="D242" s="4">
        <v>154</v>
      </c>
      <c r="E242" s="4" t="s">
        <v>116</v>
      </c>
      <c r="F242" s="77">
        <f>VLOOKUP(t_DataFieldDefinitions[[#This Row],[Field Name]],t_SelectFields[[Field Name]:[Source Order]],11,0)</f>
        <v>0</v>
      </c>
    </row>
    <row r="243" spans="1:6" ht="28.5" x14ac:dyDescent="0.25">
      <c r="A243" s="75" t="s">
        <v>99</v>
      </c>
      <c r="B243" s="76" t="s">
        <v>349</v>
      </c>
      <c r="C243" s="4" t="s">
        <v>464</v>
      </c>
      <c r="D243" s="4">
        <v>10</v>
      </c>
      <c r="E243" s="4" t="s">
        <v>116</v>
      </c>
      <c r="F243" s="77">
        <f>VLOOKUP(t_DataFieldDefinitions[[#This Row],[Field Name]],t_SelectFields[[Field Name]:[Source Order]],11,0)</f>
        <v>0</v>
      </c>
    </row>
    <row r="244" spans="1:6" ht="42.75" x14ac:dyDescent="0.25">
      <c r="A244" s="75" t="s">
        <v>358</v>
      </c>
      <c r="B244" s="76" t="s">
        <v>359</v>
      </c>
      <c r="C244" s="4" t="s">
        <v>464</v>
      </c>
      <c r="D244" s="4">
        <v>100</v>
      </c>
      <c r="E244" s="4" t="s">
        <v>116</v>
      </c>
      <c r="F244" s="77">
        <f>VLOOKUP(t_DataFieldDefinitions[[#This Row],[Field Name]],t_SelectFields[[Field Name]:[Source Order]],11,0)</f>
        <v>0</v>
      </c>
    </row>
    <row r="245" spans="1:6" x14ac:dyDescent="0.25">
      <c r="A245" s="75" t="s">
        <v>100</v>
      </c>
      <c r="B245" s="76" t="s">
        <v>356</v>
      </c>
      <c r="C245" s="4" t="s">
        <v>464</v>
      </c>
      <c r="D245" s="4">
        <v>55</v>
      </c>
      <c r="E245" s="4" t="s">
        <v>116</v>
      </c>
      <c r="F245" s="77">
        <f>VLOOKUP(t_DataFieldDefinitions[[#This Row],[Field Name]],t_SelectFields[[Field Name]:[Source Order]],11,0)</f>
        <v>0</v>
      </c>
    </row>
    <row r="246" spans="1:6" ht="42.75" x14ac:dyDescent="0.25">
      <c r="A246" s="75" t="s">
        <v>360</v>
      </c>
      <c r="B246" s="76" t="s">
        <v>361</v>
      </c>
      <c r="C246" s="4" t="s">
        <v>464</v>
      </c>
      <c r="D246" s="4">
        <v>10</v>
      </c>
      <c r="E246" s="4" t="s">
        <v>116</v>
      </c>
      <c r="F246" s="77">
        <f>VLOOKUP(t_DataFieldDefinitions[[#This Row],[Field Name]],t_SelectFields[[Field Name]:[Source Order]],11,0)</f>
        <v>0</v>
      </c>
    </row>
    <row r="247" spans="1:6" ht="28.5" x14ac:dyDescent="0.25">
      <c r="A247" s="75" t="s">
        <v>101</v>
      </c>
      <c r="B247" s="76" t="s">
        <v>357</v>
      </c>
      <c r="C247" s="4" t="s">
        <v>464</v>
      </c>
      <c r="D247" s="4">
        <v>9</v>
      </c>
      <c r="E247" s="4" t="s">
        <v>116</v>
      </c>
      <c r="F247" s="77">
        <f>VLOOKUP(t_DataFieldDefinitions[[#This Row],[Field Name]],t_SelectFields[[Field Name]:[Source Order]],11,0)</f>
        <v>0</v>
      </c>
    </row>
    <row r="248" spans="1:6" ht="28.5" x14ac:dyDescent="0.25">
      <c r="A248" s="75" t="s">
        <v>371</v>
      </c>
      <c r="B248" s="76" t="s">
        <v>655</v>
      </c>
      <c r="C248" s="4" t="s">
        <v>464</v>
      </c>
      <c r="D248" s="4">
        <v>10</v>
      </c>
      <c r="E248" s="4" t="s">
        <v>116</v>
      </c>
      <c r="F248" s="77">
        <f>VLOOKUP(t_DataFieldDefinitions[[#This Row],[Field Name]],t_SelectFields[[Field Name]:[Source Order]],11,0)</f>
        <v>0</v>
      </c>
    </row>
    <row r="249" spans="1:6" x14ac:dyDescent="0.25">
      <c r="A249" s="75" t="s">
        <v>656</v>
      </c>
      <c r="B249" s="76" t="s">
        <v>657</v>
      </c>
      <c r="C249" s="4" t="s">
        <v>464</v>
      </c>
      <c r="D249" s="4">
        <v>100</v>
      </c>
      <c r="E249" s="4" t="s">
        <v>116</v>
      </c>
      <c r="F249" s="77">
        <f>VLOOKUP(t_DataFieldDefinitions[[#This Row],[Field Name]],t_SelectFields[[Field Name]:[Source Order]],11,0)</f>
        <v>0</v>
      </c>
    </row>
    <row r="250" spans="1:6" x14ac:dyDescent="0.25">
      <c r="A250" s="75" t="s">
        <v>514</v>
      </c>
      <c r="B250" s="76" t="s">
        <v>609</v>
      </c>
      <c r="C250" s="4" t="s">
        <v>464</v>
      </c>
      <c r="D250" s="4">
        <v>60</v>
      </c>
      <c r="E250" s="4" t="s">
        <v>116</v>
      </c>
      <c r="F250" s="77">
        <f>VLOOKUP(t_DataFieldDefinitions[[#This Row],[Field Name]],t_SelectFields[[Field Name]:[Source Order]],11,0)</f>
        <v>0</v>
      </c>
    </row>
    <row r="251" spans="1:6" x14ac:dyDescent="0.25">
      <c r="A251" s="75" t="s">
        <v>515</v>
      </c>
      <c r="B251" s="76" t="s">
        <v>557</v>
      </c>
      <c r="C251" s="4" t="s">
        <v>464</v>
      </c>
      <c r="D251" s="4">
        <v>203</v>
      </c>
      <c r="E251" s="4" t="s">
        <v>116</v>
      </c>
      <c r="F251" s="77">
        <f>VLOOKUP(t_DataFieldDefinitions[[#This Row],[Field Name]],t_SelectFields[[Field Name]:[Source Order]],11,0)</f>
        <v>0</v>
      </c>
    </row>
    <row r="252" spans="1:6" x14ac:dyDescent="0.25">
      <c r="A252" s="75" t="s">
        <v>516</v>
      </c>
      <c r="B252" s="76" t="s">
        <v>558</v>
      </c>
      <c r="C252" s="4" t="s">
        <v>464</v>
      </c>
      <c r="D252" s="4">
        <v>30</v>
      </c>
      <c r="E252" s="4" t="s">
        <v>116</v>
      </c>
      <c r="F252" s="77">
        <f>VLOOKUP(t_DataFieldDefinitions[[#This Row],[Field Name]],t_SelectFields[[Field Name]:[Source Order]],11,0)</f>
        <v>0</v>
      </c>
    </row>
    <row r="253" spans="1:6" ht="42.75" x14ac:dyDescent="0.25">
      <c r="A253" s="75" t="s">
        <v>329</v>
      </c>
      <c r="B253" s="76" t="s">
        <v>614</v>
      </c>
      <c r="C253" s="4" t="s">
        <v>466</v>
      </c>
      <c r="D253" s="4">
        <v>0</v>
      </c>
      <c r="E253" s="4" t="s">
        <v>115</v>
      </c>
      <c r="F253" s="77">
        <f>VLOOKUP(t_DataFieldDefinitions[[#This Row],[Field Name]],t_SelectFields[[Field Name]:[Source Order]],11,0)</f>
        <v>0</v>
      </c>
    </row>
    <row r="254" spans="1:6" ht="42.75" x14ac:dyDescent="0.25">
      <c r="A254" s="75" t="s">
        <v>330</v>
      </c>
      <c r="B254" s="76" t="s">
        <v>615</v>
      </c>
      <c r="C254" s="4" t="s">
        <v>466</v>
      </c>
      <c r="D254" s="4">
        <v>0</v>
      </c>
      <c r="E254" s="4" t="s">
        <v>115</v>
      </c>
      <c r="F254" s="77">
        <f>VLOOKUP(t_DataFieldDefinitions[[#This Row],[Field Name]],t_SelectFields[[Field Name]:[Source Order]],11,0)</f>
        <v>0</v>
      </c>
    </row>
    <row r="255" spans="1:6" ht="42.75" x14ac:dyDescent="0.25">
      <c r="A255" s="75" t="s">
        <v>331</v>
      </c>
      <c r="B255" s="76" t="s">
        <v>616</v>
      </c>
      <c r="C255" s="4" t="s">
        <v>466</v>
      </c>
      <c r="D255" s="4">
        <v>0</v>
      </c>
      <c r="E255" s="4" t="s">
        <v>115</v>
      </c>
      <c r="F255" s="77">
        <f>VLOOKUP(t_DataFieldDefinitions[[#This Row],[Field Name]],t_SelectFields[[Field Name]:[Source Order]],11,0)</f>
        <v>0</v>
      </c>
    </row>
    <row r="256" spans="1:6" ht="57" x14ac:dyDescent="0.25">
      <c r="A256" s="75" t="s">
        <v>332</v>
      </c>
      <c r="B256" s="76" t="s">
        <v>617</v>
      </c>
      <c r="C256" s="4" t="s">
        <v>466</v>
      </c>
      <c r="D256" s="4">
        <v>0</v>
      </c>
      <c r="E256" s="4" t="s">
        <v>115</v>
      </c>
      <c r="F256" s="77">
        <f>VLOOKUP(t_DataFieldDefinitions[[#This Row],[Field Name]],t_SelectFields[[Field Name]:[Source Order]],11,0)</f>
        <v>0</v>
      </c>
    </row>
    <row r="257" spans="1:6" ht="57" x14ac:dyDescent="0.25">
      <c r="A257" s="75" t="s">
        <v>333</v>
      </c>
      <c r="B257" s="76" t="s">
        <v>618</v>
      </c>
      <c r="C257" s="4" t="s">
        <v>466</v>
      </c>
      <c r="D257" s="4">
        <v>0</v>
      </c>
      <c r="E257" s="4" t="s">
        <v>115</v>
      </c>
      <c r="F257" s="77">
        <f>VLOOKUP(t_DataFieldDefinitions[[#This Row],[Field Name]],t_SelectFields[[Field Name]:[Source Order]],11,0)</f>
        <v>0</v>
      </c>
    </row>
    <row r="258" spans="1:6" ht="42.75" x14ac:dyDescent="0.25">
      <c r="A258" s="75" t="s">
        <v>334</v>
      </c>
      <c r="B258" s="76" t="s">
        <v>619</v>
      </c>
      <c r="C258" s="4" t="s">
        <v>466</v>
      </c>
      <c r="D258" s="4">
        <v>0</v>
      </c>
      <c r="E258" s="4" t="s">
        <v>115</v>
      </c>
      <c r="F258" s="77">
        <f>VLOOKUP(t_DataFieldDefinitions[[#This Row],[Field Name]],t_SelectFields[[Field Name]:[Source Order]],11,0)</f>
        <v>0</v>
      </c>
    </row>
    <row r="259" spans="1:6" ht="42.75" x14ac:dyDescent="0.25">
      <c r="A259" s="75" t="s">
        <v>335</v>
      </c>
      <c r="B259" s="76" t="s">
        <v>620</v>
      </c>
      <c r="C259" s="4" t="s">
        <v>466</v>
      </c>
      <c r="D259" s="4">
        <v>0</v>
      </c>
      <c r="E259" s="4" t="s">
        <v>115</v>
      </c>
      <c r="F259" s="77">
        <f>VLOOKUP(t_DataFieldDefinitions[[#This Row],[Field Name]],t_SelectFields[[Field Name]:[Source Order]],11,0)</f>
        <v>0</v>
      </c>
    </row>
    <row r="260" spans="1:6" ht="42.75" x14ac:dyDescent="0.25">
      <c r="A260" s="75" t="s">
        <v>336</v>
      </c>
      <c r="B260" s="76" t="s">
        <v>621</v>
      </c>
      <c r="C260" s="4" t="s">
        <v>466</v>
      </c>
      <c r="D260" s="4">
        <v>0</v>
      </c>
      <c r="E260" s="4" t="s">
        <v>115</v>
      </c>
      <c r="F260" s="77">
        <f>VLOOKUP(t_DataFieldDefinitions[[#This Row],[Field Name]],t_SelectFields[[Field Name]:[Source Order]],11,0)</f>
        <v>0</v>
      </c>
    </row>
    <row r="261" spans="1:6" ht="42.75" x14ac:dyDescent="0.25">
      <c r="A261" s="75" t="s">
        <v>337</v>
      </c>
      <c r="B261" s="76" t="s">
        <v>622</v>
      </c>
      <c r="C261" s="4" t="s">
        <v>466</v>
      </c>
      <c r="D261" s="4">
        <v>0</v>
      </c>
      <c r="E261" s="4" t="s">
        <v>115</v>
      </c>
      <c r="F261" s="77">
        <f>VLOOKUP(t_DataFieldDefinitions[[#This Row],[Field Name]],t_SelectFields[[Field Name]:[Source Order]],11,0)</f>
        <v>0</v>
      </c>
    </row>
    <row r="262" spans="1:6" ht="42.75" x14ac:dyDescent="0.25">
      <c r="A262" s="75" t="s">
        <v>338</v>
      </c>
      <c r="B262" s="76" t="s">
        <v>623</v>
      </c>
      <c r="C262" s="4" t="s">
        <v>466</v>
      </c>
      <c r="D262" s="4">
        <v>0</v>
      </c>
      <c r="E262" s="4" t="s">
        <v>115</v>
      </c>
      <c r="F262" s="77">
        <f>VLOOKUP(t_DataFieldDefinitions[[#This Row],[Field Name]],t_SelectFields[[Field Name]:[Source Order]],11,0)</f>
        <v>0</v>
      </c>
    </row>
    <row r="263" spans="1:6" ht="57" x14ac:dyDescent="0.25">
      <c r="A263" s="75" t="s">
        <v>339</v>
      </c>
      <c r="B263" s="76" t="s">
        <v>624</v>
      </c>
      <c r="C263" s="4" t="s">
        <v>466</v>
      </c>
      <c r="D263" s="4">
        <v>0</v>
      </c>
      <c r="E263" s="4" t="s">
        <v>115</v>
      </c>
      <c r="F263" s="77">
        <f>VLOOKUP(t_DataFieldDefinitions[[#This Row],[Field Name]],t_SelectFields[[Field Name]:[Source Order]],11,0)</f>
        <v>0</v>
      </c>
    </row>
    <row r="264" spans="1:6" ht="57" x14ac:dyDescent="0.25">
      <c r="A264" s="75" t="s">
        <v>340</v>
      </c>
      <c r="B264" s="76" t="s">
        <v>625</v>
      </c>
      <c r="C264" s="4" t="s">
        <v>466</v>
      </c>
      <c r="D264" s="4">
        <v>0</v>
      </c>
      <c r="E264" s="4" t="s">
        <v>115</v>
      </c>
      <c r="F264" s="77">
        <f>VLOOKUP(t_DataFieldDefinitions[[#This Row],[Field Name]],t_SelectFields[[Field Name]:[Source Order]],11,0)</f>
        <v>0</v>
      </c>
    </row>
    <row r="265" spans="1:6" ht="42.75" x14ac:dyDescent="0.25">
      <c r="A265" s="75" t="s">
        <v>341</v>
      </c>
      <c r="B265" s="76" t="s">
        <v>626</v>
      </c>
      <c r="C265" s="4" t="s">
        <v>466</v>
      </c>
      <c r="D265" s="4">
        <v>0</v>
      </c>
      <c r="E265" s="4" t="s">
        <v>115</v>
      </c>
      <c r="F265" s="77">
        <f>VLOOKUP(t_DataFieldDefinitions[[#This Row],[Field Name]],t_SelectFields[[Field Name]:[Source Order]],11,0)</f>
        <v>0</v>
      </c>
    </row>
    <row r="266" spans="1:6" ht="42.75" x14ac:dyDescent="0.25">
      <c r="A266" s="75" t="s">
        <v>342</v>
      </c>
      <c r="B266" s="76" t="s">
        <v>627</v>
      </c>
      <c r="C266" s="4" t="s">
        <v>466</v>
      </c>
      <c r="D266" s="4">
        <v>0</v>
      </c>
      <c r="E266" s="4" t="s">
        <v>115</v>
      </c>
      <c r="F266" s="77">
        <f>VLOOKUP(t_DataFieldDefinitions[[#This Row],[Field Name]],t_SelectFields[[Field Name]:[Source Order]],11,0)</f>
        <v>0</v>
      </c>
    </row>
    <row r="267" spans="1:6" ht="57" x14ac:dyDescent="0.25">
      <c r="A267" s="75" t="s">
        <v>54</v>
      </c>
      <c r="B267" s="76" t="s">
        <v>344</v>
      </c>
      <c r="C267" s="4" t="s">
        <v>471</v>
      </c>
      <c r="D267" s="4">
        <v>0</v>
      </c>
      <c r="E267" s="4" t="s">
        <v>115</v>
      </c>
      <c r="F267" s="77">
        <f>VLOOKUP(t_DataFieldDefinitions[[#This Row],[Field Name]],t_SelectFields[[Field Name]:[Source Order]],11,0)</f>
        <v>0</v>
      </c>
    </row>
    <row r="268" spans="1:6" ht="57" x14ac:dyDescent="0.25">
      <c r="A268" s="75" t="s">
        <v>55</v>
      </c>
      <c r="B268" s="76" t="s">
        <v>345</v>
      </c>
      <c r="C268" s="4" t="s">
        <v>471</v>
      </c>
      <c r="D268" s="4">
        <v>0</v>
      </c>
      <c r="E268" s="4" t="s">
        <v>115</v>
      </c>
      <c r="F268" s="77">
        <f>VLOOKUP(t_DataFieldDefinitions[[#This Row],[Field Name]],t_SelectFields[[Field Name]:[Source Order]],11,0)</f>
        <v>0</v>
      </c>
    </row>
    <row r="269" spans="1:6" ht="99.75" x14ac:dyDescent="0.25">
      <c r="A269" s="75" t="s">
        <v>188</v>
      </c>
      <c r="B269" s="76" t="s">
        <v>194</v>
      </c>
      <c r="C269" s="4" t="s">
        <v>464</v>
      </c>
      <c r="D269" s="4">
        <v>10</v>
      </c>
      <c r="E269" s="4" t="s">
        <v>117</v>
      </c>
      <c r="F269" s="77">
        <f>VLOOKUP(t_DataFieldDefinitions[[#This Row],[Field Name]],t_SelectFields[[Field Name]:[Source Order]],11,0)</f>
        <v>0</v>
      </c>
    </row>
    <row r="270" spans="1:6" ht="42.75" x14ac:dyDescent="0.25">
      <c r="A270" s="75" t="s">
        <v>189</v>
      </c>
      <c r="B270" s="76" t="s">
        <v>193</v>
      </c>
      <c r="C270" s="4" t="s">
        <v>464</v>
      </c>
      <c r="D270" s="4">
        <v>100</v>
      </c>
      <c r="E270" s="4" t="s">
        <v>117</v>
      </c>
      <c r="F270" s="77">
        <f>VLOOKUP(t_DataFieldDefinitions[[#This Row],[Field Name]],t_SelectFields[[Field Name]:[Source Order]],11,0)</f>
        <v>0</v>
      </c>
    </row>
    <row r="271" spans="1:6" ht="99.75" x14ac:dyDescent="0.25">
      <c r="A271" s="75" t="s">
        <v>79</v>
      </c>
      <c r="B271" s="76" t="s">
        <v>204</v>
      </c>
      <c r="C271" s="4" t="s">
        <v>464</v>
      </c>
      <c r="D271" s="4">
        <v>10</v>
      </c>
      <c r="E271" s="4" t="s">
        <v>117</v>
      </c>
      <c r="F271" s="77">
        <f>VLOOKUP(t_DataFieldDefinitions[[#This Row],[Field Name]],t_SelectFields[[Field Name]:[Source Order]],11,0)</f>
        <v>0</v>
      </c>
    </row>
    <row r="272" spans="1:6" ht="28.5" x14ac:dyDescent="0.25">
      <c r="A272" s="75" t="s">
        <v>190</v>
      </c>
      <c r="B272" s="76" t="s">
        <v>207</v>
      </c>
      <c r="C272" s="4" t="s">
        <v>464</v>
      </c>
      <c r="D272" s="4">
        <v>100</v>
      </c>
      <c r="E272" s="4" t="s">
        <v>117</v>
      </c>
      <c r="F272" s="77">
        <f>VLOOKUP(t_DataFieldDefinitions[[#This Row],[Field Name]],t_SelectFields[[Field Name]:[Source Order]],11,0)</f>
        <v>0</v>
      </c>
    </row>
    <row r="273" spans="1:6" ht="99.75" x14ac:dyDescent="0.25">
      <c r="A273" s="75" t="s">
        <v>80</v>
      </c>
      <c r="B273" s="76" t="s">
        <v>205</v>
      </c>
      <c r="C273" s="4" t="s">
        <v>464</v>
      </c>
      <c r="D273" s="4">
        <v>10</v>
      </c>
      <c r="E273" s="4" t="s">
        <v>117</v>
      </c>
      <c r="F273" s="77">
        <f>VLOOKUP(t_DataFieldDefinitions[[#This Row],[Field Name]],t_SelectFields[[Field Name]:[Source Order]],11,0)</f>
        <v>0</v>
      </c>
    </row>
    <row r="274" spans="1:6" ht="28.5" x14ac:dyDescent="0.25">
      <c r="A274" s="75" t="s">
        <v>191</v>
      </c>
      <c r="B274" s="76" t="s">
        <v>208</v>
      </c>
      <c r="C274" s="4" t="s">
        <v>464</v>
      </c>
      <c r="D274" s="4">
        <v>100</v>
      </c>
      <c r="E274" s="4" t="s">
        <v>117</v>
      </c>
      <c r="F274" s="77">
        <f>VLOOKUP(t_DataFieldDefinitions[[#This Row],[Field Name]],t_SelectFields[[Field Name]:[Source Order]],11,0)</f>
        <v>0</v>
      </c>
    </row>
    <row r="275" spans="1:6" ht="99.75" x14ac:dyDescent="0.25">
      <c r="A275" s="75" t="s">
        <v>81</v>
      </c>
      <c r="B275" s="76" t="s">
        <v>206</v>
      </c>
      <c r="C275" s="4" t="s">
        <v>464</v>
      </c>
      <c r="D275" s="4">
        <v>10</v>
      </c>
      <c r="E275" s="4" t="s">
        <v>117</v>
      </c>
      <c r="F275" s="77">
        <f>VLOOKUP(t_DataFieldDefinitions[[#This Row],[Field Name]],t_SelectFields[[Field Name]:[Source Order]],11,0)</f>
        <v>0</v>
      </c>
    </row>
    <row r="276" spans="1:6" ht="28.5" x14ac:dyDescent="0.25">
      <c r="A276" s="75" t="s">
        <v>192</v>
      </c>
      <c r="B276" s="76" t="s">
        <v>209</v>
      </c>
      <c r="C276" s="4" t="s">
        <v>464</v>
      </c>
      <c r="D276" s="4">
        <v>100</v>
      </c>
      <c r="E276" s="4" t="s">
        <v>117</v>
      </c>
      <c r="F276" s="77">
        <f>VLOOKUP(t_DataFieldDefinitions[[#This Row],[Field Name]],t_SelectFields[[Field Name]:[Source Order]],11,0)</f>
        <v>0</v>
      </c>
    </row>
    <row r="277" spans="1:6" ht="99.75" x14ac:dyDescent="0.25">
      <c r="A277" s="75" t="s">
        <v>211</v>
      </c>
      <c r="B277" s="76" t="s">
        <v>213</v>
      </c>
      <c r="C277" s="4" t="s">
        <v>464</v>
      </c>
      <c r="D277" s="4">
        <v>10</v>
      </c>
      <c r="E277" s="4" t="s">
        <v>117</v>
      </c>
      <c r="F277" s="77">
        <f>VLOOKUP(t_DataFieldDefinitions[[#This Row],[Field Name]],t_SelectFields[[Field Name]:[Source Order]],11,0)</f>
        <v>0</v>
      </c>
    </row>
    <row r="278" spans="1:6" ht="28.5" x14ac:dyDescent="0.25">
      <c r="A278" s="75" t="s">
        <v>212</v>
      </c>
      <c r="B278" s="76" t="s">
        <v>214</v>
      </c>
      <c r="C278" s="4" t="s">
        <v>464</v>
      </c>
      <c r="D278" s="4">
        <v>100</v>
      </c>
      <c r="E278" s="4" t="s">
        <v>117</v>
      </c>
      <c r="F278" s="77">
        <f>VLOOKUP(t_DataFieldDefinitions[[#This Row],[Field Name]],t_SelectFields[[Field Name]:[Source Order]],11,0)</f>
        <v>0</v>
      </c>
    </row>
    <row r="279" spans="1:6" ht="99.75" x14ac:dyDescent="0.25">
      <c r="A279" s="75" t="s">
        <v>215</v>
      </c>
      <c r="B279" s="76" t="s">
        <v>216</v>
      </c>
      <c r="C279" s="4" t="s">
        <v>464</v>
      </c>
      <c r="D279" s="4">
        <v>10</v>
      </c>
      <c r="E279" s="4" t="s">
        <v>117</v>
      </c>
      <c r="F279" s="77">
        <f>VLOOKUP(t_DataFieldDefinitions[[#This Row],[Field Name]],t_SelectFields[[Field Name]:[Source Order]],11,0)</f>
        <v>0</v>
      </c>
    </row>
    <row r="280" spans="1:6" ht="28.5" x14ac:dyDescent="0.25">
      <c r="A280" s="75" t="s">
        <v>217</v>
      </c>
      <c r="B280" s="76" t="s">
        <v>218</v>
      </c>
      <c r="C280" s="4" t="s">
        <v>464</v>
      </c>
      <c r="D280" s="4">
        <v>100</v>
      </c>
      <c r="E280" s="4" t="s">
        <v>117</v>
      </c>
      <c r="F280" s="77">
        <f>VLOOKUP(t_DataFieldDefinitions[[#This Row],[Field Name]],t_SelectFields[[Field Name]:[Source Order]],11,0)</f>
        <v>0</v>
      </c>
    </row>
    <row r="281" spans="1:6" ht="99.75" x14ac:dyDescent="0.25">
      <c r="A281" s="75" t="s">
        <v>219</v>
      </c>
      <c r="B281" s="76" t="s">
        <v>220</v>
      </c>
      <c r="C281" s="4" t="s">
        <v>464</v>
      </c>
      <c r="D281" s="4">
        <v>10</v>
      </c>
      <c r="E281" s="4" t="s">
        <v>117</v>
      </c>
      <c r="F281" s="77">
        <f>VLOOKUP(t_DataFieldDefinitions[[#This Row],[Field Name]],t_SelectFields[[Field Name]:[Source Order]],11,0)</f>
        <v>0</v>
      </c>
    </row>
    <row r="282" spans="1:6" ht="28.5" x14ac:dyDescent="0.25">
      <c r="A282" s="75" t="s">
        <v>221</v>
      </c>
      <c r="B282" s="76" t="s">
        <v>222</v>
      </c>
      <c r="C282" s="4" t="s">
        <v>464</v>
      </c>
      <c r="D282" s="4">
        <v>100</v>
      </c>
      <c r="E282" s="4" t="s">
        <v>117</v>
      </c>
      <c r="F282" s="77">
        <f>VLOOKUP(t_DataFieldDefinitions[[#This Row],[Field Name]],t_SelectFields[[Field Name]:[Source Order]],11,0)</f>
        <v>0</v>
      </c>
    </row>
    <row r="283" spans="1:6" ht="99.75" x14ac:dyDescent="0.25">
      <c r="A283" s="75" t="s">
        <v>223</v>
      </c>
      <c r="B283" s="76" t="s">
        <v>224</v>
      </c>
      <c r="C283" s="4" t="s">
        <v>464</v>
      </c>
      <c r="D283" s="4">
        <v>10</v>
      </c>
      <c r="E283" s="4" t="s">
        <v>117</v>
      </c>
      <c r="F283" s="77">
        <f>VLOOKUP(t_DataFieldDefinitions[[#This Row],[Field Name]],t_SelectFields[[Field Name]:[Source Order]],11,0)</f>
        <v>0</v>
      </c>
    </row>
    <row r="284" spans="1:6" ht="28.5" x14ac:dyDescent="0.25">
      <c r="A284" s="75" t="s">
        <v>225</v>
      </c>
      <c r="B284" s="76" t="s">
        <v>226</v>
      </c>
      <c r="C284" s="4" t="s">
        <v>464</v>
      </c>
      <c r="D284" s="4">
        <v>100</v>
      </c>
      <c r="E284" s="4" t="s">
        <v>117</v>
      </c>
      <c r="F284" s="77">
        <f>VLOOKUP(t_DataFieldDefinitions[[#This Row],[Field Name]],t_SelectFields[[Field Name]:[Source Order]],11,0)</f>
        <v>0</v>
      </c>
    </row>
    <row r="285" spans="1:6" ht="99.75" x14ac:dyDescent="0.25">
      <c r="A285" s="75" t="s">
        <v>227</v>
      </c>
      <c r="B285" s="76" t="s">
        <v>228</v>
      </c>
      <c r="C285" s="4" t="s">
        <v>464</v>
      </c>
      <c r="D285" s="4">
        <v>10</v>
      </c>
      <c r="E285" s="4" t="s">
        <v>117</v>
      </c>
      <c r="F285" s="77">
        <f>VLOOKUP(t_DataFieldDefinitions[[#This Row],[Field Name]],t_SelectFields[[Field Name]:[Source Order]],11,0)</f>
        <v>0</v>
      </c>
    </row>
    <row r="286" spans="1:6" ht="28.5" x14ac:dyDescent="0.25">
      <c r="A286" s="75" t="s">
        <v>229</v>
      </c>
      <c r="B286" s="76" t="s">
        <v>230</v>
      </c>
      <c r="C286" s="4" t="s">
        <v>464</v>
      </c>
      <c r="D286" s="4">
        <v>100</v>
      </c>
      <c r="E286" s="4" t="s">
        <v>117</v>
      </c>
      <c r="F286" s="77">
        <f>VLOOKUP(t_DataFieldDefinitions[[#This Row],[Field Name]],t_SelectFields[[Field Name]:[Source Order]],11,0)</f>
        <v>0</v>
      </c>
    </row>
    <row r="287" spans="1:6" ht="99.75" x14ac:dyDescent="0.25">
      <c r="A287" s="75" t="s">
        <v>231</v>
      </c>
      <c r="B287" s="76" t="s">
        <v>232</v>
      </c>
      <c r="C287" s="4" t="s">
        <v>464</v>
      </c>
      <c r="D287" s="4">
        <v>10</v>
      </c>
      <c r="E287" s="4" t="s">
        <v>117</v>
      </c>
      <c r="F287" s="77">
        <f>VLOOKUP(t_DataFieldDefinitions[[#This Row],[Field Name]],t_SelectFields[[Field Name]:[Source Order]],11,0)</f>
        <v>0</v>
      </c>
    </row>
    <row r="288" spans="1:6" ht="28.5" x14ac:dyDescent="0.25">
      <c r="A288" s="75" t="s">
        <v>233</v>
      </c>
      <c r="B288" s="76" t="s">
        <v>234</v>
      </c>
      <c r="C288" s="4" t="s">
        <v>464</v>
      </c>
      <c r="D288" s="4">
        <v>100</v>
      </c>
      <c r="E288" s="4" t="s">
        <v>117</v>
      </c>
      <c r="F288" s="77">
        <f>VLOOKUP(t_DataFieldDefinitions[[#This Row],[Field Name]],t_SelectFields[[Field Name]:[Source Order]],11,0)</f>
        <v>0</v>
      </c>
    </row>
    <row r="289" spans="1:6" x14ac:dyDescent="0.25">
      <c r="A289" s="75" t="s">
        <v>75</v>
      </c>
      <c r="B289" s="76" t="s">
        <v>320</v>
      </c>
      <c r="C289" s="4" t="s">
        <v>464</v>
      </c>
      <c r="D289" s="4">
        <v>10</v>
      </c>
      <c r="E289" s="4" t="s">
        <v>117</v>
      </c>
      <c r="F289" s="77">
        <f>VLOOKUP(t_DataFieldDefinitions[[#This Row],[Field Name]],t_SelectFields[[Field Name]:[Source Order]],11,0)</f>
        <v>0</v>
      </c>
    </row>
    <row r="290" spans="1:6" ht="28.5" x14ac:dyDescent="0.25">
      <c r="A290" s="75" t="s">
        <v>76</v>
      </c>
      <c r="B290" s="76" t="s">
        <v>321</v>
      </c>
      <c r="C290" s="4" t="s">
        <v>464</v>
      </c>
      <c r="D290" s="4">
        <v>280</v>
      </c>
      <c r="E290" s="4" t="s">
        <v>117</v>
      </c>
      <c r="F290" s="77">
        <f>VLOOKUP(t_DataFieldDefinitions[[#This Row],[Field Name]],t_SelectFields[[Field Name]:[Source Order]],11,0)</f>
        <v>0</v>
      </c>
    </row>
    <row r="291" spans="1:6" ht="28.5" x14ac:dyDescent="0.25">
      <c r="A291" s="75" t="s">
        <v>77</v>
      </c>
      <c r="B291" s="76" t="s">
        <v>322</v>
      </c>
      <c r="C291" s="4" t="s">
        <v>464</v>
      </c>
      <c r="D291" s="4">
        <v>10</v>
      </c>
      <c r="E291" s="4" t="s">
        <v>117</v>
      </c>
      <c r="F291" s="77">
        <f>VLOOKUP(t_DataFieldDefinitions[[#This Row],[Field Name]],t_SelectFields[[Field Name]:[Source Order]],11,0)</f>
        <v>0</v>
      </c>
    </row>
    <row r="292" spans="1:6" ht="28.5" x14ac:dyDescent="0.25">
      <c r="A292" s="75" t="s">
        <v>78</v>
      </c>
      <c r="B292" s="76" t="s">
        <v>323</v>
      </c>
      <c r="C292" s="4" t="s">
        <v>464</v>
      </c>
      <c r="D292" s="4">
        <v>280</v>
      </c>
      <c r="E292" s="4" t="s">
        <v>117</v>
      </c>
      <c r="F292" s="77">
        <f>VLOOKUP(t_DataFieldDefinitions[[#This Row],[Field Name]],t_SelectFields[[Field Name]:[Source Order]],11,0)</f>
        <v>0</v>
      </c>
    </row>
    <row r="293" spans="1:6" ht="28.5" x14ac:dyDescent="0.25">
      <c r="A293" s="75" t="s">
        <v>38</v>
      </c>
      <c r="B293" s="76" t="s">
        <v>324</v>
      </c>
      <c r="C293" s="4" t="s">
        <v>464</v>
      </c>
      <c r="D293" s="4">
        <v>10</v>
      </c>
      <c r="E293" s="4" t="s">
        <v>117</v>
      </c>
      <c r="F293" s="77">
        <f>VLOOKUP(t_DataFieldDefinitions[[#This Row],[Field Name]],t_SelectFields[[Field Name]:[Source Order]],11,0)</f>
        <v>0</v>
      </c>
    </row>
    <row r="294" spans="1:6" ht="57" x14ac:dyDescent="0.25">
      <c r="A294" s="75" t="s">
        <v>39</v>
      </c>
      <c r="B294" s="76" t="s">
        <v>325</v>
      </c>
      <c r="C294" s="4" t="s">
        <v>464</v>
      </c>
      <c r="D294" s="4">
        <v>300</v>
      </c>
      <c r="E294" s="4" t="s">
        <v>117</v>
      </c>
      <c r="F294" s="77">
        <f>VLOOKUP(t_DataFieldDefinitions[[#This Row],[Field Name]],t_SelectFields[[Field Name]:[Source Order]],11,0)</f>
        <v>0</v>
      </c>
    </row>
    <row r="295" spans="1:6" ht="57" x14ac:dyDescent="0.25">
      <c r="A295" s="75" t="s">
        <v>40</v>
      </c>
      <c r="B295" s="76" t="s">
        <v>304</v>
      </c>
      <c r="C295" s="4" t="s">
        <v>467</v>
      </c>
      <c r="D295" s="4">
        <v>3</v>
      </c>
      <c r="E295" s="4" t="s">
        <v>117</v>
      </c>
      <c r="F295" s="77">
        <f>VLOOKUP(t_DataFieldDefinitions[[#This Row],[Field Name]],t_SelectFields[[Field Name]:[Source Order]],11,0)</f>
        <v>0</v>
      </c>
    </row>
    <row r="296" spans="1:6" ht="57" x14ac:dyDescent="0.25">
      <c r="A296" s="75" t="s">
        <v>49</v>
      </c>
      <c r="B296" s="76" t="s">
        <v>263</v>
      </c>
      <c r="C296" s="4" t="s">
        <v>464</v>
      </c>
      <c r="D296" s="4">
        <v>113</v>
      </c>
      <c r="E296" s="4" t="s">
        <v>117</v>
      </c>
      <c r="F296" s="77">
        <f>VLOOKUP(t_DataFieldDefinitions[[#This Row],[Field Name]],t_SelectFields[[Field Name]:[Source Order]],11,0)</f>
        <v>0</v>
      </c>
    </row>
    <row r="297" spans="1:6" ht="57" x14ac:dyDescent="0.25">
      <c r="A297" s="75" t="s">
        <v>50</v>
      </c>
      <c r="B297" s="76" t="s">
        <v>262</v>
      </c>
      <c r="C297" s="4" t="s">
        <v>464</v>
      </c>
      <c r="D297" s="4">
        <v>107</v>
      </c>
      <c r="E297" s="4" t="s">
        <v>117</v>
      </c>
      <c r="F297" s="77">
        <f>VLOOKUP(t_DataFieldDefinitions[[#This Row],[Field Name]],t_SelectFields[[Field Name]:[Source Order]],11,0)</f>
        <v>0</v>
      </c>
    </row>
    <row r="298" spans="1:6" ht="57" x14ac:dyDescent="0.25">
      <c r="A298" s="75" t="s">
        <v>51</v>
      </c>
      <c r="B298" s="76" t="s">
        <v>702</v>
      </c>
      <c r="C298" s="4" t="s">
        <v>464</v>
      </c>
      <c r="D298" s="4">
        <v>22</v>
      </c>
      <c r="E298" s="4" t="s">
        <v>117</v>
      </c>
      <c r="F298" s="77">
        <f>VLOOKUP(t_DataFieldDefinitions[[#This Row],[Field Name]],t_SelectFields[[Field Name]:[Source Order]],11,0)</f>
        <v>0</v>
      </c>
    </row>
    <row r="299" spans="1:6" x14ac:dyDescent="0.25">
      <c r="A299" s="75" t="s">
        <v>301</v>
      </c>
      <c r="B299" s="76" t="s">
        <v>302</v>
      </c>
      <c r="C299" s="4" t="s">
        <v>464</v>
      </c>
      <c r="D299" s="4">
        <v>3</v>
      </c>
      <c r="E299" s="4" t="s">
        <v>117</v>
      </c>
      <c r="F299" s="77">
        <f>VLOOKUP(t_DataFieldDefinitions[[#This Row],[Field Name]],t_SelectFields[[Field Name]:[Source Order]],11,0)</f>
        <v>0</v>
      </c>
    </row>
    <row r="300" spans="1:6" ht="28.5" x14ac:dyDescent="0.25">
      <c r="A300" s="75" t="s">
        <v>41</v>
      </c>
      <c r="B300" s="76" t="s">
        <v>303</v>
      </c>
      <c r="C300" s="4" t="s">
        <v>464</v>
      </c>
      <c r="D300" s="4">
        <v>100</v>
      </c>
      <c r="E300" s="4" t="s">
        <v>117</v>
      </c>
      <c r="F300" s="77">
        <f>VLOOKUP(t_DataFieldDefinitions[[#This Row],[Field Name]],t_SelectFields[[Field Name]:[Source Order]],11,0)</f>
        <v>0</v>
      </c>
    </row>
    <row r="301" spans="1:6" ht="71.25" x14ac:dyDescent="0.25">
      <c r="A301" s="75" t="s">
        <v>71</v>
      </c>
      <c r="B301" s="76" t="s">
        <v>318</v>
      </c>
      <c r="C301" s="4" t="s">
        <v>464</v>
      </c>
      <c r="D301" s="4">
        <v>10</v>
      </c>
      <c r="E301" s="4" t="s">
        <v>117</v>
      </c>
      <c r="F301" s="77">
        <f>VLOOKUP(t_DataFieldDefinitions[[#This Row],[Field Name]],t_SelectFields[[Field Name]:[Source Order]],11,0)</f>
        <v>0</v>
      </c>
    </row>
    <row r="302" spans="1:6" x14ac:dyDescent="0.25">
      <c r="A302" s="75" t="s">
        <v>72</v>
      </c>
      <c r="B302" s="76" t="s">
        <v>298</v>
      </c>
      <c r="C302" s="4" t="s">
        <v>464</v>
      </c>
      <c r="D302" s="4">
        <v>100</v>
      </c>
      <c r="E302" s="4" t="s">
        <v>117</v>
      </c>
      <c r="F302" s="77">
        <f>VLOOKUP(t_DataFieldDefinitions[[#This Row],[Field Name]],t_SelectFields[[Field Name]:[Source Order]],11,0)</f>
        <v>0</v>
      </c>
    </row>
    <row r="303" spans="1:6" x14ac:dyDescent="0.25">
      <c r="A303" s="75" t="s">
        <v>73</v>
      </c>
      <c r="B303" s="76" t="s">
        <v>299</v>
      </c>
      <c r="C303" s="4" t="s">
        <v>464</v>
      </c>
      <c r="D303" s="4">
        <v>200</v>
      </c>
      <c r="E303" s="4" t="s">
        <v>117</v>
      </c>
      <c r="F303" s="77">
        <f>VLOOKUP(t_DataFieldDefinitions[[#This Row],[Field Name]],t_SelectFields[[Field Name]:[Source Order]],11,0)</f>
        <v>0</v>
      </c>
    </row>
    <row r="304" spans="1:6" x14ac:dyDescent="0.25">
      <c r="A304" s="75" t="s">
        <v>74</v>
      </c>
      <c r="B304" s="76" t="s">
        <v>300</v>
      </c>
      <c r="C304" s="4" t="s">
        <v>464</v>
      </c>
      <c r="D304" s="4">
        <v>200</v>
      </c>
      <c r="E304" s="4" t="s">
        <v>117</v>
      </c>
      <c r="F304" s="77">
        <f>VLOOKUP(t_DataFieldDefinitions[[#This Row],[Field Name]],t_SelectFields[[Field Name]:[Source Order]],11,0)</f>
        <v>0</v>
      </c>
    </row>
    <row r="305" spans="1:6" ht="71.25" x14ac:dyDescent="0.25">
      <c r="A305" s="75" t="s">
        <v>305</v>
      </c>
      <c r="B305" s="76" t="s">
        <v>319</v>
      </c>
      <c r="C305" s="4" t="s">
        <v>464</v>
      </c>
      <c r="D305" s="4">
        <v>400</v>
      </c>
      <c r="E305" s="4" t="s">
        <v>117</v>
      </c>
      <c r="F305" s="77">
        <f>VLOOKUP(t_DataFieldDefinitions[[#This Row],[Field Name]],t_SelectFields[[Field Name]:[Source Order]],11,0)</f>
        <v>0</v>
      </c>
    </row>
    <row r="306" spans="1:6" x14ac:dyDescent="0.25">
      <c r="A306" s="75" t="s">
        <v>102</v>
      </c>
      <c r="B306" s="76" t="s">
        <v>658</v>
      </c>
      <c r="C306" s="4" t="s">
        <v>464</v>
      </c>
      <c r="D306" s="4">
        <v>8000</v>
      </c>
      <c r="E306" s="4" t="s">
        <v>117</v>
      </c>
      <c r="F306" s="77">
        <f>VLOOKUP(t_DataFieldDefinitions[[#This Row],[Field Name]],t_SelectFields[[Field Name]:[Source Order]],11,0)</f>
        <v>0</v>
      </c>
    </row>
    <row r="307" spans="1:6" x14ac:dyDescent="0.25">
      <c r="A307" s="75" t="s">
        <v>517</v>
      </c>
      <c r="B307" s="76" t="s">
        <v>659</v>
      </c>
      <c r="C307" s="4" t="s">
        <v>464</v>
      </c>
      <c r="D307" s="4">
        <v>8000</v>
      </c>
      <c r="E307" s="4" t="s">
        <v>116</v>
      </c>
      <c r="F307" s="77">
        <f>VLOOKUP(t_DataFieldDefinitions[[#This Row],[Field Name]],t_SelectFields[[Field Name]:[Source Order]],11,0)</f>
        <v>0</v>
      </c>
    </row>
    <row r="308" spans="1:6" ht="28.5" x14ac:dyDescent="0.25">
      <c r="A308" s="75" t="s">
        <v>498</v>
      </c>
      <c r="B308" s="76" t="s">
        <v>567</v>
      </c>
      <c r="C308" s="4" t="s">
        <v>464</v>
      </c>
      <c r="D308" s="4">
        <v>117</v>
      </c>
      <c r="E308" s="4" t="s">
        <v>116</v>
      </c>
      <c r="F308" s="77">
        <f>VLOOKUP(t_DataFieldDefinitions[[#This Row],[Field Name]],t_SelectFields[[Field Name]:[Source Order]],11,0)</f>
        <v>0</v>
      </c>
    </row>
    <row r="309" spans="1:6" x14ac:dyDescent="0.25">
      <c r="A309" s="75" t="s">
        <v>499</v>
      </c>
      <c r="B309" s="76" t="s">
        <v>560</v>
      </c>
      <c r="C309" s="4" t="s">
        <v>464</v>
      </c>
      <c r="D309" s="4">
        <v>257</v>
      </c>
      <c r="E309" s="4" t="s">
        <v>116</v>
      </c>
      <c r="F309" s="77">
        <f>VLOOKUP(t_DataFieldDefinitions[[#This Row],[Field Name]],t_SelectFields[[Field Name]:[Source Order]],11,0)</f>
        <v>0</v>
      </c>
    </row>
    <row r="310" spans="1:6" ht="28.5" x14ac:dyDescent="0.25">
      <c r="A310" s="75" t="s">
        <v>500</v>
      </c>
      <c r="B310" s="76" t="s">
        <v>561</v>
      </c>
      <c r="C310" s="4" t="s">
        <v>464</v>
      </c>
      <c r="D310" s="4">
        <v>203</v>
      </c>
      <c r="E310" s="4" t="s">
        <v>116</v>
      </c>
      <c r="F310" s="77">
        <f>VLOOKUP(t_DataFieldDefinitions[[#This Row],[Field Name]],t_SelectFields[[Field Name]:[Source Order]],11,0)</f>
        <v>0</v>
      </c>
    </row>
    <row r="311" spans="1:6" x14ac:dyDescent="0.25">
      <c r="A311" s="75" t="s">
        <v>501</v>
      </c>
      <c r="B311" s="76" t="s">
        <v>562</v>
      </c>
      <c r="C311" s="4" t="s">
        <v>464</v>
      </c>
      <c r="D311" s="4">
        <v>50</v>
      </c>
      <c r="E311" s="4" t="s">
        <v>116</v>
      </c>
      <c r="F311" s="77">
        <f>VLOOKUP(t_DataFieldDefinitions[[#This Row],[Field Name]],t_SelectFields[[Field Name]:[Source Order]],11,0)</f>
        <v>0</v>
      </c>
    </row>
    <row r="312" spans="1:6" ht="28.5" x14ac:dyDescent="0.25">
      <c r="A312" s="75" t="s">
        <v>502</v>
      </c>
      <c r="B312" s="76" t="s">
        <v>563</v>
      </c>
      <c r="C312" s="4" t="s">
        <v>464</v>
      </c>
      <c r="D312" s="4">
        <v>7</v>
      </c>
      <c r="E312" s="4" t="s">
        <v>116</v>
      </c>
      <c r="F312" s="77">
        <f>VLOOKUP(t_DataFieldDefinitions[[#This Row],[Field Name]],t_SelectFields[[Field Name]:[Source Order]],11,0)</f>
        <v>0</v>
      </c>
    </row>
    <row r="313" spans="1:6" ht="28.5" x14ac:dyDescent="0.25">
      <c r="A313" s="75" t="s">
        <v>503</v>
      </c>
      <c r="B313" s="76" t="s">
        <v>564</v>
      </c>
      <c r="C313" s="4" t="s">
        <v>465</v>
      </c>
      <c r="D313" s="4">
        <v>0</v>
      </c>
      <c r="E313" s="4" t="s">
        <v>116</v>
      </c>
      <c r="F313" s="77">
        <f>VLOOKUP(t_DataFieldDefinitions[[#This Row],[Field Name]],t_SelectFields[[Field Name]:[Source Order]],11,0)</f>
        <v>0</v>
      </c>
    </row>
    <row r="314" spans="1:6" x14ac:dyDescent="0.25">
      <c r="A314" s="75" t="s">
        <v>504</v>
      </c>
      <c r="B314" s="76" t="s">
        <v>565</v>
      </c>
      <c r="C314" s="4" t="s">
        <v>464</v>
      </c>
      <c r="D314" s="4">
        <v>100</v>
      </c>
      <c r="E314" s="4" t="s">
        <v>116</v>
      </c>
      <c r="F314" s="77">
        <f>VLOOKUP(t_DataFieldDefinitions[[#This Row],[Field Name]],t_SelectFields[[Field Name]:[Source Order]],11,0)</f>
        <v>0</v>
      </c>
    </row>
    <row r="315" spans="1:6" x14ac:dyDescent="0.25">
      <c r="A315" s="75" t="s">
        <v>505</v>
      </c>
      <c r="B315" s="76" t="s">
        <v>566</v>
      </c>
      <c r="C315" s="4" t="s">
        <v>464</v>
      </c>
      <c r="D315" s="4">
        <v>203</v>
      </c>
      <c r="E315" s="4" t="s">
        <v>116</v>
      </c>
      <c r="F315" s="77">
        <f>VLOOKUP(t_DataFieldDefinitions[[#This Row],[Field Name]],t_SelectFields[[Field Name]:[Source Order]],11,0)</f>
        <v>0</v>
      </c>
    </row>
    <row r="316" spans="1:6" x14ac:dyDescent="0.25">
      <c r="A316" s="75" t="s">
        <v>520</v>
      </c>
      <c r="B316" s="76" t="s">
        <v>628</v>
      </c>
      <c r="C316" s="4" t="s">
        <v>464</v>
      </c>
      <c r="D316" s="4">
        <v>113</v>
      </c>
      <c r="E316" s="4" t="s">
        <v>586</v>
      </c>
      <c r="F316" s="77">
        <f>VLOOKUP(t_DataFieldDefinitions[[#This Row],[Field Name]],t_SelectFields[[Field Name]:[Source Order]],11,0)</f>
        <v>0</v>
      </c>
    </row>
    <row r="317" spans="1:6" ht="28.5" x14ac:dyDescent="0.25">
      <c r="A317" s="75" t="s">
        <v>521</v>
      </c>
      <c r="B317" s="76" t="s">
        <v>568</v>
      </c>
      <c r="C317" s="4" t="s">
        <v>464</v>
      </c>
      <c r="D317" s="4">
        <v>50</v>
      </c>
      <c r="E317" s="4" t="s">
        <v>586</v>
      </c>
      <c r="F317" s="77">
        <f>VLOOKUP(t_DataFieldDefinitions[[#This Row],[Field Name]],t_SelectFields[[Field Name]:[Source Order]],11,0)</f>
        <v>0</v>
      </c>
    </row>
    <row r="318" spans="1:6" ht="28.5" x14ac:dyDescent="0.25">
      <c r="A318" s="75" t="s">
        <v>522</v>
      </c>
      <c r="B318" s="76" t="s">
        <v>569</v>
      </c>
      <c r="C318" s="4" t="s">
        <v>464</v>
      </c>
      <c r="D318" s="4">
        <v>15</v>
      </c>
      <c r="E318" s="4" t="s">
        <v>586</v>
      </c>
      <c r="F318" s="77">
        <f>VLOOKUP(t_DataFieldDefinitions[[#This Row],[Field Name]],t_SelectFields[[Field Name]:[Source Order]],11,0)</f>
        <v>0</v>
      </c>
    </row>
    <row r="319" spans="1:6" ht="28.5" x14ac:dyDescent="0.25">
      <c r="A319" s="75" t="s">
        <v>523</v>
      </c>
      <c r="B319" s="76" t="s">
        <v>570</v>
      </c>
      <c r="C319" s="4" t="s">
        <v>464</v>
      </c>
      <c r="D319" s="4">
        <v>20</v>
      </c>
      <c r="E319" s="4" t="s">
        <v>586</v>
      </c>
      <c r="F319" s="77">
        <f>VLOOKUP(t_DataFieldDefinitions[[#This Row],[Field Name]],t_SelectFields[[Field Name]:[Source Order]],11,0)</f>
        <v>0</v>
      </c>
    </row>
    <row r="320" spans="1:6" ht="57" x14ac:dyDescent="0.25">
      <c r="A320" s="75" t="s">
        <v>524</v>
      </c>
      <c r="B320" s="76" t="s">
        <v>571</v>
      </c>
      <c r="C320" s="4" t="s">
        <v>464</v>
      </c>
      <c r="D320" s="4">
        <v>50</v>
      </c>
      <c r="E320" s="4" t="s">
        <v>586</v>
      </c>
      <c r="F320" s="77">
        <f>VLOOKUP(t_DataFieldDefinitions[[#This Row],[Field Name]],t_SelectFields[[Field Name]:[Source Order]],11,0)</f>
        <v>0</v>
      </c>
    </row>
    <row r="321" spans="1:6" ht="42.75" x14ac:dyDescent="0.25">
      <c r="A321" s="75" t="s">
        <v>525</v>
      </c>
      <c r="B321" s="76" t="s">
        <v>572</v>
      </c>
      <c r="C321" s="4" t="s">
        <v>464</v>
      </c>
      <c r="D321" s="4">
        <v>12</v>
      </c>
      <c r="E321" s="4" t="s">
        <v>586</v>
      </c>
      <c r="F321" s="77">
        <f>VLOOKUP(t_DataFieldDefinitions[[#This Row],[Field Name]],t_SelectFields[[Field Name]:[Source Order]],11,0)</f>
        <v>0</v>
      </c>
    </row>
    <row r="322" spans="1:6" ht="28.5" x14ac:dyDescent="0.25">
      <c r="A322" s="75" t="s">
        <v>526</v>
      </c>
      <c r="B322" s="76" t="s">
        <v>573</v>
      </c>
      <c r="C322" s="4" t="s">
        <v>467</v>
      </c>
      <c r="D322" s="4">
        <v>1</v>
      </c>
      <c r="E322" s="4" t="s">
        <v>586</v>
      </c>
      <c r="F322" s="77">
        <f>VLOOKUP(t_DataFieldDefinitions[[#This Row],[Field Name]],t_SelectFields[[Field Name]:[Source Order]],11,0)</f>
        <v>0</v>
      </c>
    </row>
    <row r="323" spans="1:6" ht="71.25" x14ac:dyDescent="0.25">
      <c r="A323" s="75" t="s">
        <v>527</v>
      </c>
      <c r="B323" s="76" t="s">
        <v>574</v>
      </c>
      <c r="C323" s="4" t="s">
        <v>575</v>
      </c>
      <c r="D323" s="4">
        <v>0</v>
      </c>
      <c r="E323" s="4" t="s">
        <v>586</v>
      </c>
      <c r="F323" s="77">
        <f>VLOOKUP(t_DataFieldDefinitions[[#This Row],[Field Name]],t_SelectFields[[Field Name]:[Source Order]],11,0)</f>
        <v>0</v>
      </c>
    </row>
    <row r="324" spans="1:6" ht="57" x14ac:dyDescent="0.25">
      <c r="A324" s="75" t="s">
        <v>528</v>
      </c>
      <c r="B324" s="76" t="s">
        <v>576</v>
      </c>
      <c r="C324" s="4" t="s">
        <v>464</v>
      </c>
      <c r="D324" s="4">
        <v>39</v>
      </c>
      <c r="E324" s="4" t="s">
        <v>586</v>
      </c>
      <c r="F324" s="77">
        <f>VLOOKUP(t_DataFieldDefinitions[[#This Row],[Field Name]],t_SelectFields[[Field Name]:[Source Order]],11,0)</f>
        <v>0</v>
      </c>
    </row>
    <row r="325" spans="1:6" x14ac:dyDescent="0.25">
      <c r="A325" s="75" t="s">
        <v>532</v>
      </c>
      <c r="B325" s="76" t="s">
        <v>577</v>
      </c>
      <c r="C325" s="4" t="s">
        <v>581</v>
      </c>
      <c r="D325" s="4" t="s">
        <v>579</v>
      </c>
      <c r="E325" s="4" t="s">
        <v>586</v>
      </c>
      <c r="F325" s="77">
        <f>VLOOKUP(t_DataFieldDefinitions[[#This Row],[Field Name]],t_SelectFields[[Field Name]:[Source Order]],11,0)</f>
        <v>0</v>
      </c>
    </row>
    <row r="326" spans="1:6" x14ac:dyDescent="0.25">
      <c r="A326" s="75" t="s">
        <v>533</v>
      </c>
      <c r="B326" s="76" t="s">
        <v>578</v>
      </c>
      <c r="C326" s="4" t="s">
        <v>581</v>
      </c>
      <c r="D326" s="4" t="s">
        <v>579</v>
      </c>
      <c r="E326" s="4" t="s">
        <v>586</v>
      </c>
      <c r="F326" s="77">
        <f>VLOOKUP(t_DataFieldDefinitions[[#This Row],[Field Name]],t_SelectFields[[Field Name]:[Source Order]],11,0)</f>
        <v>0</v>
      </c>
    </row>
    <row r="327" spans="1:6" x14ac:dyDescent="0.25">
      <c r="A327" s="75" t="s">
        <v>534</v>
      </c>
      <c r="B327" s="76" t="s">
        <v>580</v>
      </c>
      <c r="C327" s="4" t="s">
        <v>581</v>
      </c>
      <c r="D327" s="4" t="s">
        <v>584</v>
      </c>
      <c r="E327" s="4" t="s">
        <v>586</v>
      </c>
      <c r="F327" s="77">
        <f>VLOOKUP(t_DataFieldDefinitions[[#This Row],[Field Name]],t_SelectFields[[Field Name]:[Source Order]],11,0)</f>
        <v>0</v>
      </c>
    </row>
    <row r="328" spans="1:6" ht="28.5" x14ac:dyDescent="0.25">
      <c r="A328" s="75" t="s">
        <v>535</v>
      </c>
      <c r="B328" s="76" t="s">
        <v>582</v>
      </c>
      <c r="C328" s="4" t="s">
        <v>465</v>
      </c>
      <c r="D328" s="4">
        <v>0</v>
      </c>
      <c r="E328" s="4" t="s">
        <v>586</v>
      </c>
      <c r="F328" s="77">
        <f>VLOOKUP(t_DataFieldDefinitions[[#This Row],[Field Name]],t_SelectFields[[Field Name]:[Source Order]],11,0)</f>
        <v>0</v>
      </c>
    </row>
    <row r="329" spans="1:6" x14ac:dyDescent="0.25">
      <c r="A329" s="75" t="s">
        <v>715</v>
      </c>
      <c r="B329" s="76" t="s">
        <v>583</v>
      </c>
      <c r="C329" s="4" t="s">
        <v>466</v>
      </c>
      <c r="D329" s="4">
        <v>0</v>
      </c>
      <c r="E329" s="4" t="s">
        <v>586</v>
      </c>
      <c r="F329" s="77">
        <f>VLOOKUP(t_DataFieldDefinitions[[#This Row],[Field Name]],t_SelectFields[[Field Name]:[Source Order]],11,0)</f>
        <v>0</v>
      </c>
    </row>
    <row r="330" spans="1:6" x14ac:dyDescent="0.25">
      <c r="A330" s="75" t="s">
        <v>529</v>
      </c>
      <c r="B330" s="76" t="s">
        <v>660</v>
      </c>
      <c r="C330" s="4" t="s">
        <v>466</v>
      </c>
      <c r="D330" s="4">
        <v>0</v>
      </c>
      <c r="E330" s="4" t="s">
        <v>586</v>
      </c>
      <c r="F330" s="77">
        <f>VLOOKUP(t_DataFieldDefinitions[[#This Row],[Field Name]],t_SelectFields[[Field Name]:[Source Order]],11,0)</f>
        <v>0</v>
      </c>
    </row>
    <row r="331" spans="1:6" ht="28.5" x14ac:dyDescent="0.25">
      <c r="A331" s="75" t="s">
        <v>536</v>
      </c>
      <c r="B331" s="76" t="s">
        <v>585</v>
      </c>
      <c r="C331" s="4" t="s">
        <v>466</v>
      </c>
      <c r="D331" s="4">
        <v>0</v>
      </c>
      <c r="E331" s="4" t="s">
        <v>586</v>
      </c>
      <c r="F331" s="77">
        <f>VLOOKUP(t_DataFieldDefinitions[[#This Row],[Field Name]],t_SelectFields[[Field Name]:[Source Order]],11,0)</f>
        <v>0</v>
      </c>
    </row>
    <row r="332" spans="1:6" x14ac:dyDescent="0.25">
      <c r="A332" s="75" t="s">
        <v>530</v>
      </c>
      <c r="B332" s="85" t="s">
        <v>661</v>
      </c>
      <c r="C332" s="4" t="s">
        <v>466</v>
      </c>
      <c r="D332" s="85">
        <v>0</v>
      </c>
      <c r="E332" s="85" t="s">
        <v>586</v>
      </c>
      <c r="F332" s="77">
        <f>VLOOKUP(t_DataFieldDefinitions[[#This Row],[Field Name]],t_SelectFields[[Field Name]:[Source Order]],11,0)</f>
        <v>0</v>
      </c>
    </row>
    <row r="333" spans="1:6" x14ac:dyDescent="0.25">
      <c r="A333" s="75" t="s">
        <v>531</v>
      </c>
      <c r="B333" s="76" t="s">
        <v>662</v>
      </c>
      <c r="C333" s="4" t="s">
        <v>466</v>
      </c>
      <c r="D333" s="4">
        <v>0</v>
      </c>
      <c r="E333" s="4" t="s">
        <v>586</v>
      </c>
      <c r="F333" s="77">
        <f>VLOOKUP(t_DataFieldDefinitions[[#This Row],[Field Name]],t_SelectFields[[Field Name]:[Source Order]],11,0)</f>
        <v>0</v>
      </c>
    </row>
    <row r="334" spans="1:6" ht="28.5" x14ac:dyDescent="0.25">
      <c r="A334" s="86" t="s">
        <v>723</v>
      </c>
      <c r="B334" s="87" t="s">
        <v>782</v>
      </c>
      <c r="C334" s="4" t="s">
        <v>465</v>
      </c>
      <c r="D334" s="4">
        <v>0</v>
      </c>
      <c r="E334" s="4" t="s">
        <v>119</v>
      </c>
      <c r="F334" s="77">
        <f>VLOOKUP(t_DataFieldDefinitions[[#This Row],[Field Name]],t_SelectFields[[Field Name]:[Source Order]],11,0)</f>
        <v>0</v>
      </c>
    </row>
  </sheetData>
  <pageMargins left="0.7" right="0.7" top="0.75" bottom="0.75" header="0.3" footer="0.3"/>
  <pageSetup scale="10"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77EF-E7C3-42B2-B792-9B1133F4F800}">
  <sheetPr>
    <tabColor rgb="FFD7D7CF"/>
  </sheetPr>
  <dimension ref="A1:C32"/>
  <sheetViews>
    <sheetView showGridLines="0" zoomScale="80" zoomScaleNormal="80" workbookViewId="0">
      <selection activeCell="B1" sqref="B1"/>
    </sheetView>
  </sheetViews>
  <sheetFormatPr defaultRowHeight="15" outlineLevelRow="1" x14ac:dyDescent="0.25"/>
  <cols>
    <col min="1" max="1" width="2.5703125" customWidth="1"/>
    <col min="2" max="2" width="26.140625" bestFit="1" customWidth="1"/>
    <col min="3" max="3" width="239" customWidth="1"/>
  </cols>
  <sheetData>
    <row r="1" spans="1:3" ht="41.25" customHeight="1" x14ac:dyDescent="0.25">
      <c r="A1" s="16"/>
      <c r="B1" s="16"/>
      <c r="C1" s="100" t="s">
        <v>783</v>
      </c>
    </row>
    <row r="3" spans="1:3" ht="13.5" customHeight="1" x14ac:dyDescent="0.25"/>
    <row r="4" spans="1:3" ht="20.25" customHeight="1" x14ac:dyDescent="0.25">
      <c r="C4" s="105" t="s">
        <v>785</v>
      </c>
    </row>
    <row r="6" spans="1:3" ht="22.5" customHeight="1" x14ac:dyDescent="0.25">
      <c r="B6" s="61" t="s">
        <v>113</v>
      </c>
      <c r="C6" s="62" t="str">
        <f>IFERROR(_xlfn.TEXTJOIN(" | ",TRUE,_xlfn.UNIQUE(_xlfn._xlws.FILTER(t_dates[Subgroup],t_dates[Requested]))),"None Selected")</f>
        <v>None Selected</v>
      </c>
    </row>
    <row r="7" spans="1:3" ht="22.5" customHeight="1" x14ac:dyDescent="0.25">
      <c r="B7" s="63" t="s">
        <v>726</v>
      </c>
      <c r="C7" s="64" t="str">
        <f>IFERROR(_xlfn.TEXTJOIN(" | ",TRUE,_xlfn.UNIQUE(_xlfn._xlws.FILTER(t_claims[Subgroup],t_claims[Requested]))),"None Selected")</f>
        <v>None Selected</v>
      </c>
    </row>
    <row r="8" spans="1:3" ht="22.5" customHeight="1" x14ac:dyDescent="0.25">
      <c r="B8" s="63" t="s">
        <v>727</v>
      </c>
      <c r="C8" s="65" t="str">
        <f>IFERROR(_xlfn.TEXTJOIN(" | ",TRUE,_xlfn.UNIQUE(_xlfn._xlws.FILTER(t_serv[Subgroup],t_serv[Requested]))),"None Selected")</f>
        <v>None Selected</v>
      </c>
    </row>
    <row r="9" spans="1:3" ht="22.5" customHeight="1" x14ac:dyDescent="0.25">
      <c r="B9" s="63" t="s">
        <v>116</v>
      </c>
      <c r="C9" s="64" t="str">
        <f>IFERROR(_xlfn.TEXTJOIN(" | ",TRUE,_xlfn.UNIQUE(_xlfn._xlws.FILTER(t_prov[Subgroup],t_prov[Requested]))),"None Selected")</f>
        <v>None Selected</v>
      </c>
    </row>
    <row r="10" spans="1:3" ht="22.5" customHeight="1" x14ac:dyDescent="0.25">
      <c r="B10" s="63" t="s">
        <v>728</v>
      </c>
      <c r="C10" s="65" t="str">
        <f>IFERROR(_xlfn.TEXTJOIN(" | ",TRUE,_xlfn.UNIQUE(_xlfn._xlws.FILTER(t_payer[Subgroup],t_payer[Requested]))),"None Selected")</f>
        <v>None Selected</v>
      </c>
    </row>
    <row r="11" spans="1:3" ht="22.5" customHeight="1" x14ac:dyDescent="0.25">
      <c r="B11" s="63" t="s">
        <v>676</v>
      </c>
      <c r="C11" s="99" t="str">
        <f>IFERROR(_xlfn.TEXTJOIN(" | ",TRUE,_xlfn.UNIQUE(_xlfn._xlws.FILTER(t_pharm[Subgroup],t_pharm[Requested]))),"None Selected")</f>
        <v>None Selected</v>
      </c>
    </row>
    <row r="12" spans="1:3" ht="22.5" customHeight="1" x14ac:dyDescent="0.25">
      <c r="B12" s="63" t="s">
        <v>123</v>
      </c>
      <c r="C12" s="65" t="str">
        <f>IFERROR(_xlfn.TEXTJOIN(" | ",TRUE,_xlfn.UNIQUE(_xlfn._xlws.FILTER(t_metrics[Subgroup],t_metrics[Requested]))),"None Selected")</f>
        <v>None Selected</v>
      </c>
    </row>
    <row r="13" spans="1:3" ht="22.5" customHeight="1" x14ac:dyDescent="0.25">
      <c r="B13" s="63" t="s">
        <v>432</v>
      </c>
      <c r="C13" s="64" t="str">
        <f>IFERROR(_xlfn.TEXTJOIN(" | ",TRUE,_xlfn.UNIQUE(_xlfn._xlws.FILTER(t_demo[Subgroup],t_demo[Requested]))),"None Selected")</f>
        <v>None Selected</v>
      </c>
    </row>
    <row r="14" spans="1:3" ht="22.5" customHeight="1" x14ac:dyDescent="0.25">
      <c r="B14" s="66" t="s">
        <v>429</v>
      </c>
      <c r="C14" s="65" t="str">
        <f>IFERROR(_xlfn.TEXTJOIN(" | ",TRUE,_xlfn.UNIQUE(_xlfn._xlws.FILTER(t_enroll[Subgroup],t_enroll[Requested]))),"None Selected")</f>
        <v>None Selected</v>
      </c>
    </row>
    <row r="21" spans="2:3" ht="19.5" customHeight="1" x14ac:dyDescent="0.25">
      <c r="C21" s="105" t="s">
        <v>795</v>
      </c>
    </row>
    <row r="22" spans="2:3" hidden="1" outlineLevel="1" x14ac:dyDescent="0.25"/>
    <row r="23" spans="2:3" ht="22.5" hidden="1" customHeight="1" outlineLevel="1" x14ac:dyDescent="0.25">
      <c r="B23" s="61" t="s">
        <v>113</v>
      </c>
      <c r="C23" s="62" t="str">
        <f>IFERROR(_xlfn.TEXTJOIN(" | ",TRUE,_xlfn.UNIQUE(_xlfn._xlws.FILTER(t_dates[Subgroup],t_dates[Approved]))),"None Selected")</f>
        <v>None Selected</v>
      </c>
    </row>
    <row r="24" spans="2:3" ht="22.5" hidden="1" customHeight="1" outlineLevel="1" x14ac:dyDescent="0.25">
      <c r="B24" s="63" t="s">
        <v>726</v>
      </c>
      <c r="C24" s="64" t="str">
        <f>IFERROR(_xlfn.TEXTJOIN(" | ",TRUE,_xlfn.UNIQUE(_xlfn._xlws.FILTER(t_claims[Subgroup],t_claims[Requested]))),"None Selected")</f>
        <v>None Selected</v>
      </c>
    </row>
    <row r="25" spans="2:3" ht="22.5" hidden="1" customHeight="1" outlineLevel="1" x14ac:dyDescent="0.25">
      <c r="B25" s="63" t="s">
        <v>727</v>
      </c>
      <c r="C25" s="65" t="str">
        <f>IFERROR(_xlfn.TEXTJOIN(" | ",TRUE,_xlfn.UNIQUE(_xlfn._xlws.FILTER(t_serv[Subgroup],t_serv[Requested]))),"None Selected")</f>
        <v>None Selected</v>
      </c>
    </row>
    <row r="26" spans="2:3" ht="22.5" hidden="1" customHeight="1" outlineLevel="1" x14ac:dyDescent="0.25">
      <c r="B26" s="63" t="s">
        <v>116</v>
      </c>
      <c r="C26" s="64" t="str">
        <f>IFERROR(_xlfn.TEXTJOIN(" | ",TRUE,_xlfn.UNIQUE(_xlfn._xlws.FILTER(t_prov[Subgroup],t_prov[Requested]))),"None Selected")</f>
        <v>None Selected</v>
      </c>
    </row>
    <row r="27" spans="2:3" ht="22.5" hidden="1" customHeight="1" outlineLevel="1" x14ac:dyDescent="0.25">
      <c r="B27" s="63" t="s">
        <v>728</v>
      </c>
      <c r="C27" s="65" t="str">
        <f>IFERROR(_xlfn.TEXTJOIN(" | ",TRUE,_xlfn.UNIQUE(_xlfn._xlws.FILTER(t_payer[Subgroup],t_payer[Requested]))),"None Selected")</f>
        <v>None Selected</v>
      </c>
    </row>
    <row r="28" spans="2:3" ht="22.5" hidden="1" customHeight="1" outlineLevel="1" x14ac:dyDescent="0.25">
      <c r="B28" s="63" t="s">
        <v>676</v>
      </c>
      <c r="C28" s="99" t="str">
        <f>IFERROR(_xlfn.TEXTJOIN(" | ",TRUE,_xlfn.UNIQUE(_xlfn._xlws.FILTER(t_pharm[Subgroup],t_pharm[Requested]))),"None Selected")</f>
        <v>None Selected</v>
      </c>
    </row>
    <row r="29" spans="2:3" ht="22.5" hidden="1" customHeight="1" outlineLevel="1" x14ac:dyDescent="0.25">
      <c r="B29" s="63" t="s">
        <v>123</v>
      </c>
      <c r="C29" s="65" t="str">
        <f>IFERROR(_xlfn.TEXTJOIN(" | ",TRUE,_xlfn.UNIQUE(_xlfn._xlws.FILTER(t_metrics[Subgroup],t_metrics[Requested]))),"None Selected")</f>
        <v>None Selected</v>
      </c>
    </row>
    <row r="30" spans="2:3" ht="22.5" hidden="1" customHeight="1" outlineLevel="1" x14ac:dyDescent="0.25">
      <c r="B30" s="63" t="s">
        <v>432</v>
      </c>
      <c r="C30" s="64" t="str">
        <f>IFERROR(_xlfn.TEXTJOIN(" | ",TRUE,_xlfn.UNIQUE(_xlfn._xlws.FILTER(t_demo[Subgroup],t_demo[Requested]))),"None Selected")</f>
        <v>None Selected</v>
      </c>
    </row>
    <row r="31" spans="2:3" ht="22.5" hidden="1" customHeight="1" outlineLevel="1" x14ac:dyDescent="0.25">
      <c r="B31" s="66" t="s">
        <v>429</v>
      </c>
      <c r="C31" s="65" t="str">
        <f>IFERROR(_xlfn.TEXTJOIN(" | ",TRUE,_xlfn.UNIQUE(_xlfn._xlws.FILTER(t_enroll[Subgroup],t_enroll[Requested]))),"None Selected")</f>
        <v>None Selected</v>
      </c>
    </row>
    <row r="32" spans="2:3" collapsed="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6197-6F96-4D65-A00E-A0CA56C37C39}">
  <sheetPr codeName="Sheet4">
    <tabColor rgb="FFC7C7BC"/>
  </sheetPr>
  <dimension ref="A1:O341"/>
  <sheetViews>
    <sheetView zoomScale="80" zoomScaleNormal="80" zoomScaleSheetLayoutView="70" workbookViewId="0">
      <pane xSplit="5" ySplit="9" topLeftCell="F10" activePane="bottomRight" state="frozen"/>
      <selection activeCell="B1" sqref="B1"/>
      <selection pane="topRight" activeCell="B1" sqref="B1"/>
      <selection pane="bottomLeft" activeCell="B1" sqref="B1"/>
      <selection pane="bottomRight" activeCell="B1" sqref="B1"/>
    </sheetView>
  </sheetViews>
  <sheetFormatPr defaultColWidth="8.85546875" defaultRowHeight="15" customHeight="1" outlineLevelRow="1" x14ac:dyDescent="0.2"/>
  <cols>
    <col min="1" max="1" width="8.85546875" style="6" hidden="1" customWidth="1"/>
    <col min="2" max="2" width="24.28515625" style="7" customWidth="1"/>
    <col min="3" max="3" width="57.28515625" style="7" customWidth="1"/>
    <col min="4" max="4" width="60.42578125" style="8" hidden="1" customWidth="1"/>
    <col min="5" max="12" width="33.5703125" style="7" customWidth="1"/>
    <col min="13" max="13" width="28.42578125" style="14" hidden="1" customWidth="1"/>
    <col min="14" max="14" width="21.5703125" style="14" hidden="1" customWidth="1"/>
    <col min="15" max="15" width="13.85546875" style="6" hidden="1" customWidth="1"/>
    <col min="16" max="16" width="8.85546875" style="6" customWidth="1"/>
    <col min="17" max="16384" width="8.85546875" style="6"/>
  </cols>
  <sheetData>
    <row r="1" spans="2:15" ht="40.5" customHeight="1" x14ac:dyDescent="0.2">
      <c r="B1" s="114" t="s">
        <v>789</v>
      </c>
      <c r="C1" s="116"/>
      <c r="D1" s="88"/>
      <c r="E1" s="88"/>
      <c r="F1" s="9"/>
      <c r="G1" s="9"/>
      <c r="H1" s="9"/>
      <c r="I1" s="9"/>
      <c r="J1" s="9"/>
      <c r="K1" s="9"/>
      <c r="L1" s="9"/>
      <c r="M1" s="13"/>
      <c r="N1" s="13"/>
      <c r="O1" s="13"/>
    </row>
    <row r="2" spans="2:15" ht="27" customHeight="1" outlineLevel="1" x14ac:dyDescent="0.2">
      <c r="B2" s="115" t="s">
        <v>790</v>
      </c>
      <c r="C2" s="117"/>
      <c r="D2" s="88"/>
      <c r="E2" s="88"/>
      <c r="F2" s="9"/>
      <c r="G2" s="9"/>
      <c r="H2" s="9"/>
      <c r="I2" s="9"/>
      <c r="J2" s="9"/>
      <c r="K2" s="9"/>
      <c r="L2" s="9"/>
      <c r="M2" s="13"/>
      <c r="N2" s="13"/>
      <c r="O2" s="13"/>
    </row>
    <row r="3" spans="2:15" ht="27" customHeight="1" outlineLevel="1" x14ac:dyDescent="0.2">
      <c r="B3" s="115" t="s">
        <v>773</v>
      </c>
      <c r="C3" s="118" t="str" cm="1">
        <f t="array" ref="C3:D3">IF('Select Data Fields Here'!B2:C2=0,"",'Select Data Fields Here'!B2:C2)</f>
        <v/>
      </c>
      <c r="D3" s="9" t="str">
        <v/>
      </c>
      <c r="E3" s="107"/>
      <c r="F3" s="9"/>
      <c r="G3" s="9"/>
      <c r="H3" s="9"/>
      <c r="I3" s="9"/>
      <c r="J3" s="9"/>
      <c r="K3" s="9"/>
      <c r="L3" s="9"/>
      <c r="M3" s="13"/>
      <c r="N3" s="13"/>
      <c r="O3" s="13"/>
    </row>
    <row r="4" spans="2:15" ht="27" customHeight="1" outlineLevel="1" x14ac:dyDescent="0.2">
      <c r="B4" s="115" t="s">
        <v>663</v>
      </c>
      <c r="C4" s="118" t="str">
        <f>IF('Select Data Fields Here'!B3=0,"",'Select Data Fields Here'!B3)</f>
        <v/>
      </c>
      <c r="D4" s="108"/>
      <c r="E4" s="107"/>
      <c r="F4" s="9"/>
      <c r="G4" s="9"/>
      <c r="H4" s="9"/>
      <c r="I4" s="9"/>
      <c r="J4" s="9"/>
      <c r="K4" s="9"/>
      <c r="L4" s="9"/>
      <c r="M4" s="13"/>
      <c r="N4" s="13"/>
      <c r="O4" s="13"/>
    </row>
    <row r="5" spans="2:15" ht="16.5" customHeight="1" outlineLevel="1" x14ac:dyDescent="0.2">
      <c r="B5" s="109"/>
      <c r="C5" s="109"/>
      <c r="D5" s="109"/>
      <c r="E5" s="109"/>
      <c r="F5" s="9"/>
      <c r="G5" s="9"/>
      <c r="H5" s="9"/>
      <c r="I5" s="9"/>
      <c r="J5" s="9"/>
      <c r="K5" s="9"/>
      <c r="L5" s="9"/>
      <c r="M5" s="13"/>
      <c r="N5" s="13"/>
      <c r="O5" s="13"/>
    </row>
    <row r="6" spans="2:15" ht="18" outlineLevel="1" x14ac:dyDescent="0.2">
      <c r="B6" s="123" t="s">
        <v>791</v>
      </c>
      <c r="C6" s="124"/>
      <c r="D6" s="109"/>
      <c r="E6" s="109"/>
      <c r="F6" s="9"/>
      <c r="G6" s="9"/>
      <c r="H6" s="9"/>
      <c r="I6" s="9"/>
      <c r="J6" s="9"/>
      <c r="K6" s="9"/>
      <c r="L6" s="9"/>
      <c r="M6" s="13"/>
      <c r="N6" s="13"/>
      <c r="O6" s="13"/>
    </row>
    <row r="7" spans="2:15" ht="108" customHeight="1" outlineLevel="1" x14ac:dyDescent="0.2">
      <c r="B7" s="125" t="s">
        <v>796</v>
      </c>
      <c r="C7" s="126"/>
      <c r="D7" s="88"/>
      <c r="E7" s="88"/>
      <c r="F7" s="9"/>
      <c r="G7" s="9"/>
      <c r="H7" s="9"/>
      <c r="I7" s="9"/>
      <c r="J7" s="9"/>
      <c r="K7" s="9"/>
      <c r="L7" s="9"/>
      <c r="M7" s="13"/>
      <c r="N7" s="13"/>
      <c r="O7" s="13"/>
    </row>
    <row r="8" spans="2:15" ht="22.5" outlineLevel="1" x14ac:dyDescent="0.25">
      <c r="B8" s="110" t="s">
        <v>792</v>
      </c>
      <c r="C8" s="111"/>
      <c r="D8" s="10"/>
      <c r="E8" s="10"/>
      <c r="F8" s="10"/>
      <c r="G8" s="10"/>
      <c r="H8" s="10"/>
      <c r="I8" s="10"/>
      <c r="J8" s="10"/>
      <c r="K8" s="10"/>
      <c r="L8" s="10"/>
      <c r="M8" s="12"/>
      <c r="N8" s="12"/>
      <c r="O8" s="12"/>
    </row>
    <row r="9" spans="2:15" ht="54.95" customHeight="1" x14ac:dyDescent="0.25">
      <c r="B9" s="34" t="s">
        <v>793</v>
      </c>
      <c r="C9" s="2" t="s">
        <v>794</v>
      </c>
      <c r="D9" s="2" t="s">
        <v>472</v>
      </c>
      <c r="E9" s="2" t="s">
        <v>775</v>
      </c>
      <c r="F9" s="2" t="s">
        <v>776</v>
      </c>
      <c r="G9" s="2" t="s">
        <v>777</v>
      </c>
      <c r="H9" s="1" t="s">
        <v>428</v>
      </c>
      <c r="I9" s="1" t="s">
        <v>429</v>
      </c>
      <c r="J9" s="1" t="s">
        <v>430</v>
      </c>
      <c r="K9" s="1" t="s">
        <v>431</v>
      </c>
      <c r="L9" s="2" t="s">
        <v>473</v>
      </c>
      <c r="M9" s="60" t="s">
        <v>634</v>
      </c>
      <c r="N9" s="60" t="s">
        <v>784</v>
      </c>
      <c r="O9" s="59" t="s">
        <v>763</v>
      </c>
    </row>
    <row r="10" spans="2:15" ht="15" customHeight="1" x14ac:dyDescent="0.2">
      <c r="B10" s="25" t="b">
        <v>0</v>
      </c>
      <c r="C10" s="11" t="s">
        <v>433</v>
      </c>
      <c r="D10" s="31" t="s">
        <v>264</v>
      </c>
      <c r="E10" s="40" t="s">
        <v>425</v>
      </c>
      <c r="F10" s="40"/>
      <c r="G10" s="40"/>
      <c r="H10" s="40"/>
      <c r="I10" s="40"/>
      <c r="J10" s="40"/>
      <c r="K10" s="40"/>
      <c r="L10" s="40"/>
      <c r="M10" s="37">
        <v>1</v>
      </c>
      <c r="N10" s="112" t="b">
        <f>IF(_xlfn.XLOOKUP(t_VHIUseOnly[[#This Row],[(Green Fields=Approved)]],t_SelectFields[Field Name],t_SelectFields[Fields to Be Brought to Committee],),TRUE,FALSE)</f>
        <v>0</v>
      </c>
      <c r="O10" s="113" t="b">
        <f t="shared" ref="O10:O73" si="0">_xlfn.XOR($B10=TRUE, $N10=TRUE)</f>
        <v>0</v>
      </c>
    </row>
    <row r="11" spans="2:15" ht="15" customHeight="1" x14ac:dyDescent="0.2">
      <c r="B11" s="25" t="b">
        <v>0</v>
      </c>
      <c r="C11" s="11" t="s">
        <v>17</v>
      </c>
      <c r="D11" s="31" t="s">
        <v>265</v>
      </c>
      <c r="E11" s="40" t="s">
        <v>425</v>
      </c>
      <c r="F11" s="40"/>
      <c r="G11" s="40"/>
      <c r="H11" s="40"/>
      <c r="I11" s="40"/>
      <c r="J11" s="40"/>
      <c r="K11" s="40"/>
      <c r="L11" s="40"/>
      <c r="M11" s="37">
        <v>2</v>
      </c>
      <c r="N11" s="112" t="b">
        <f>IF(_xlfn.XLOOKUP(t_VHIUseOnly[[#This Row],[(Green Fields=Approved)]],t_SelectFields[Field Name],t_SelectFields[Fields to Be Brought to Committee],),TRUE,FALSE)</f>
        <v>0</v>
      </c>
      <c r="O11" s="113" t="b">
        <f t="shared" si="0"/>
        <v>0</v>
      </c>
    </row>
    <row r="12" spans="2:15" ht="15" customHeight="1" x14ac:dyDescent="0.2">
      <c r="B12" s="25" t="b">
        <v>0</v>
      </c>
      <c r="C12" s="11" t="s">
        <v>18</v>
      </c>
      <c r="D12" s="31" t="s">
        <v>266</v>
      </c>
      <c r="E12" s="40" t="s">
        <v>425</v>
      </c>
      <c r="F12" s="40"/>
      <c r="G12" s="40"/>
      <c r="H12" s="40"/>
      <c r="I12" s="40"/>
      <c r="J12" s="40"/>
      <c r="K12" s="40"/>
      <c r="L12" s="40"/>
      <c r="M12" s="37">
        <v>3</v>
      </c>
      <c r="N12" s="112" t="b">
        <f>IF(_xlfn.XLOOKUP(t_VHIUseOnly[[#This Row],[(Green Fields=Approved)]],t_SelectFields[Field Name],t_SelectFields[Fields to Be Brought to Committee],),TRUE,FALSE)</f>
        <v>0</v>
      </c>
      <c r="O12" s="113" t="b">
        <f t="shared" si="0"/>
        <v>0</v>
      </c>
    </row>
    <row r="13" spans="2:15" ht="15" customHeight="1" x14ac:dyDescent="0.2">
      <c r="B13" s="25" t="b">
        <v>0</v>
      </c>
      <c r="C13" s="11" t="s">
        <v>434</v>
      </c>
      <c r="D13" s="31" t="s">
        <v>267</v>
      </c>
      <c r="E13" s="40" t="s">
        <v>425</v>
      </c>
      <c r="F13" s="40"/>
      <c r="G13" s="40"/>
      <c r="H13" s="40"/>
      <c r="I13" s="40"/>
      <c r="J13" s="40"/>
      <c r="K13" s="40"/>
      <c r="L13" s="40"/>
      <c r="M13" s="37">
        <v>4</v>
      </c>
      <c r="N13" s="112" t="b">
        <f>IF(_xlfn.XLOOKUP(t_VHIUseOnly[[#This Row],[(Green Fields=Approved)]],t_SelectFields[Field Name],t_SelectFields[Fields to Be Brought to Committee],),TRUE,FALSE)</f>
        <v>0</v>
      </c>
      <c r="O13" s="113" t="b">
        <f t="shared" si="0"/>
        <v>0</v>
      </c>
    </row>
    <row r="14" spans="2:15" ht="15" customHeight="1" x14ac:dyDescent="0.2">
      <c r="B14" s="25" t="b">
        <v>0</v>
      </c>
      <c r="C14" s="11" t="s">
        <v>19</v>
      </c>
      <c r="D14" s="31" t="s">
        <v>268</v>
      </c>
      <c r="E14" s="40" t="s">
        <v>425</v>
      </c>
      <c r="F14" s="40"/>
      <c r="G14" s="40"/>
      <c r="H14" s="40"/>
      <c r="I14" s="40"/>
      <c r="J14" s="40"/>
      <c r="K14" s="40"/>
      <c r="L14" s="40"/>
      <c r="M14" s="37">
        <v>5</v>
      </c>
      <c r="N14" s="112" t="b">
        <f>IF(_xlfn.XLOOKUP(t_VHIUseOnly[[#This Row],[(Green Fields=Approved)]],t_SelectFields[Field Name],t_SelectFields[Fields to Be Brought to Committee],),TRUE,FALSE)</f>
        <v>0</v>
      </c>
      <c r="O14" s="113" t="b">
        <f t="shared" si="0"/>
        <v>0</v>
      </c>
    </row>
    <row r="15" spans="2:15" ht="15" customHeight="1" x14ac:dyDescent="0.2">
      <c r="B15" s="25" t="b">
        <v>0</v>
      </c>
      <c r="C15" s="11" t="s">
        <v>435</v>
      </c>
      <c r="D15" s="31" t="s">
        <v>269</v>
      </c>
      <c r="E15" s="40" t="s">
        <v>425</v>
      </c>
      <c r="F15" s="40"/>
      <c r="G15" s="40"/>
      <c r="H15" s="40"/>
      <c r="I15" s="40"/>
      <c r="J15" s="40"/>
      <c r="K15" s="40"/>
      <c r="L15" s="40"/>
      <c r="M15" s="37">
        <v>6</v>
      </c>
      <c r="N15" s="112" t="b">
        <f>IF(_xlfn.XLOOKUP(t_VHIUseOnly[[#This Row],[(Green Fields=Approved)]],t_SelectFields[Field Name],t_SelectFields[Fields to Be Brought to Committee],),TRUE,FALSE)</f>
        <v>0</v>
      </c>
      <c r="O15" s="113" t="b">
        <f t="shared" si="0"/>
        <v>0</v>
      </c>
    </row>
    <row r="16" spans="2:15" ht="15" customHeight="1" x14ac:dyDescent="0.2">
      <c r="B16" s="25" t="b">
        <v>0</v>
      </c>
      <c r="C16" s="11" t="s">
        <v>447</v>
      </c>
      <c r="D16" s="31" t="s">
        <v>270</v>
      </c>
      <c r="E16" s="40" t="s">
        <v>425</v>
      </c>
      <c r="F16" s="40"/>
      <c r="G16" s="40"/>
      <c r="H16" s="40"/>
      <c r="I16" s="40"/>
      <c r="J16" s="40"/>
      <c r="K16" s="40"/>
      <c r="L16" s="42"/>
      <c r="M16" s="37">
        <v>7</v>
      </c>
      <c r="N16" s="112" t="b">
        <f>IF(_xlfn.XLOOKUP(t_VHIUseOnly[[#This Row],[(Green Fields=Approved)]],t_SelectFields[Field Name],t_SelectFields[Fields to Be Brought to Committee],),TRUE,FALSE)</f>
        <v>0</v>
      </c>
      <c r="O16" s="113" t="b">
        <f t="shared" si="0"/>
        <v>0</v>
      </c>
    </row>
    <row r="17" spans="2:15" ht="15" customHeight="1" x14ac:dyDescent="0.2">
      <c r="B17" s="25" t="b">
        <v>0</v>
      </c>
      <c r="C17" s="11" t="s">
        <v>436</v>
      </c>
      <c r="D17" s="31" t="s">
        <v>125</v>
      </c>
      <c r="E17" s="40" t="s">
        <v>425</v>
      </c>
      <c r="F17" s="40" t="s">
        <v>425</v>
      </c>
      <c r="G17" s="40"/>
      <c r="H17" s="40"/>
      <c r="I17" s="40"/>
      <c r="J17" s="40"/>
      <c r="K17" s="40"/>
      <c r="L17" s="40"/>
      <c r="M17" s="37">
        <v>8</v>
      </c>
      <c r="N17" s="112" t="b">
        <f>IF(_xlfn.XLOOKUP(t_VHIUseOnly[[#This Row],[(Green Fields=Approved)]],t_SelectFields[Field Name],t_SelectFields[Fields to Be Brought to Committee],),TRUE,FALSE)</f>
        <v>0</v>
      </c>
      <c r="O17" s="113" t="b">
        <f t="shared" si="0"/>
        <v>0</v>
      </c>
    </row>
    <row r="18" spans="2:15" ht="15" customHeight="1" x14ac:dyDescent="0.2">
      <c r="B18" s="25" t="b">
        <v>0</v>
      </c>
      <c r="C18" s="11" t="s">
        <v>20</v>
      </c>
      <c r="D18" s="31" t="s">
        <v>697</v>
      </c>
      <c r="E18" s="40" t="s">
        <v>425</v>
      </c>
      <c r="F18" s="40" t="s">
        <v>425</v>
      </c>
      <c r="G18" s="40"/>
      <c r="H18" s="40"/>
      <c r="I18" s="40"/>
      <c r="J18" s="40"/>
      <c r="K18" s="40"/>
      <c r="L18" s="40"/>
      <c r="M18" s="37">
        <v>9</v>
      </c>
      <c r="N18" s="112" t="b">
        <f>IF(_xlfn.XLOOKUP(t_VHIUseOnly[[#This Row],[(Green Fields=Approved)]],t_SelectFields[Field Name],t_SelectFields[Fields to Be Brought to Committee],),TRUE,FALSE)</f>
        <v>0</v>
      </c>
      <c r="O18" s="113" t="b">
        <f t="shared" si="0"/>
        <v>0</v>
      </c>
    </row>
    <row r="19" spans="2:15" ht="15" customHeight="1" x14ac:dyDescent="0.2">
      <c r="B19" s="25" t="b">
        <v>0</v>
      </c>
      <c r="C19" s="11" t="s">
        <v>21</v>
      </c>
      <c r="D19" s="31" t="s">
        <v>126</v>
      </c>
      <c r="E19" s="40" t="s">
        <v>425</v>
      </c>
      <c r="F19" s="40" t="s">
        <v>425</v>
      </c>
      <c r="G19" s="40"/>
      <c r="H19" s="40"/>
      <c r="I19" s="40"/>
      <c r="J19" s="40"/>
      <c r="K19" s="40"/>
      <c r="L19" s="40"/>
      <c r="M19" s="37">
        <v>10</v>
      </c>
      <c r="N19" s="112" t="b">
        <f>IF(_xlfn.XLOOKUP(t_VHIUseOnly[[#This Row],[(Green Fields=Approved)]],t_SelectFields[Field Name],t_SelectFields[Fields to Be Brought to Committee],),TRUE,FALSE)</f>
        <v>0</v>
      </c>
      <c r="O19" s="113" t="b">
        <f t="shared" si="0"/>
        <v>0</v>
      </c>
    </row>
    <row r="20" spans="2:15" ht="15" customHeight="1" x14ac:dyDescent="0.2">
      <c r="B20" s="25" t="b">
        <v>0</v>
      </c>
      <c r="C20" s="11" t="s">
        <v>437</v>
      </c>
      <c r="D20" s="31" t="s">
        <v>127</v>
      </c>
      <c r="E20" s="40" t="s">
        <v>425</v>
      </c>
      <c r="F20" s="40" t="s">
        <v>425</v>
      </c>
      <c r="G20" s="40"/>
      <c r="H20" s="40"/>
      <c r="I20" s="40"/>
      <c r="J20" s="40"/>
      <c r="K20" s="40"/>
      <c r="L20" s="40"/>
      <c r="M20" s="37">
        <v>11</v>
      </c>
      <c r="N20" s="112" t="b">
        <f>IF(_xlfn.XLOOKUP(t_VHIUseOnly[[#This Row],[(Green Fields=Approved)]],t_SelectFields[Field Name],t_SelectFields[Fields to Be Brought to Committee],),TRUE,FALSE)</f>
        <v>0</v>
      </c>
      <c r="O20" s="113" t="b">
        <f t="shared" si="0"/>
        <v>0</v>
      </c>
    </row>
    <row r="21" spans="2:15" ht="15" customHeight="1" x14ac:dyDescent="0.2">
      <c r="B21" s="25" t="b">
        <v>0</v>
      </c>
      <c r="C21" s="11" t="s">
        <v>22</v>
      </c>
      <c r="D21" s="31" t="s">
        <v>128</v>
      </c>
      <c r="E21" s="40" t="s">
        <v>425</v>
      </c>
      <c r="F21" s="40" t="s">
        <v>425</v>
      </c>
      <c r="G21" s="40"/>
      <c r="H21" s="40"/>
      <c r="I21" s="40"/>
      <c r="J21" s="40"/>
      <c r="K21" s="40"/>
      <c r="L21" s="40"/>
      <c r="M21" s="37">
        <v>12</v>
      </c>
      <c r="N21" s="112" t="b">
        <f>IF(_xlfn.XLOOKUP(t_VHIUseOnly[[#This Row],[(Green Fields=Approved)]],t_SelectFields[Field Name],t_SelectFields[Fields to Be Brought to Committee],),TRUE,FALSE)</f>
        <v>0</v>
      </c>
      <c r="O21" s="113" t="b">
        <f t="shared" si="0"/>
        <v>0</v>
      </c>
    </row>
    <row r="22" spans="2:15" ht="15" customHeight="1" x14ac:dyDescent="0.2">
      <c r="B22" s="25" t="b">
        <v>0</v>
      </c>
      <c r="C22" s="11" t="s">
        <v>438</v>
      </c>
      <c r="D22" s="31" t="s">
        <v>129</v>
      </c>
      <c r="E22" s="40" t="s">
        <v>425</v>
      </c>
      <c r="F22" s="40" t="s">
        <v>425</v>
      </c>
      <c r="G22" s="40"/>
      <c r="H22" s="40"/>
      <c r="I22" s="40"/>
      <c r="J22" s="40"/>
      <c r="K22" s="40"/>
      <c r="L22" s="40"/>
      <c r="M22" s="37">
        <v>13</v>
      </c>
      <c r="N22" s="112" t="b">
        <f>IF(_xlfn.XLOOKUP(t_VHIUseOnly[[#This Row],[(Green Fields=Approved)]],t_SelectFields[Field Name],t_SelectFields[Fields to Be Brought to Committee],),TRUE,FALSE)</f>
        <v>0</v>
      </c>
      <c r="O22" s="113" t="b">
        <f t="shared" si="0"/>
        <v>0</v>
      </c>
    </row>
    <row r="23" spans="2:15" ht="15" customHeight="1" x14ac:dyDescent="0.2">
      <c r="B23" s="25" t="b">
        <v>0</v>
      </c>
      <c r="C23" s="11" t="s">
        <v>448</v>
      </c>
      <c r="D23" s="31" t="s">
        <v>130</v>
      </c>
      <c r="E23" s="40" t="s">
        <v>425</v>
      </c>
      <c r="F23" s="40" t="s">
        <v>425</v>
      </c>
      <c r="G23" s="40"/>
      <c r="H23" s="40"/>
      <c r="I23" s="40"/>
      <c r="J23" s="40"/>
      <c r="K23" s="40"/>
      <c r="L23" s="40"/>
      <c r="M23" s="37">
        <v>14</v>
      </c>
      <c r="N23" s="112" t="b">
        <f>IF(_xlfn.XLOOKUP(t_VHIUseOnly[[#This Row],[(Green Fields=Approved)]],t_SelectFields[Field Name],t_SelectFields[Fields to Be Brought to Committee],),TRUE,FALSE)</f>
        <v>0</v>
      </c>
      <c r="O23" s="113" t="b">
        <f t="shared" si="0"/>
        <v>0</v>
      </c>
    </row>
    <row r="24" spans="2:15" ht="15" customHeight="1" x14ac:dyDescent="0.2">
      <c r="B24" s="25" t="b">
        <v>0</v>
      </c>
      <c r="C24" s="11" t="s">
        <v>474</v>
      </c>
      <c r="D24" s="31" t="s">
        <v>695</v>
      </c>
      <c r="E24" s="40" t="s">
        <v>425</v>
      </c>
      <c r="F24" s="40" t="s">
        <v>425</v>
      </c>
      <c r="G24" s="40" t="s">
        <v>425</v>
      </c>
      <c r="H24" s="40" t="s">
        <v>425</v>
      </c>
      <c r="I24" s="40"/>
      <c r="J24" s="40"/>
      <c r="K24" s="40"/>
      <c r="L24" s="40"/>
      <c r="M24" s="37">
        <v>15</v>
      </c>
      <c r="N24" s="112" t="b">
        <f>IF(_xlfn.XLOOKUP(t_VHIUseOnly[[#This Row],[(Green Fields=Approved)]],t_SelectFields[Field Name],t_SelectFields[Fields to Be Brought to Committee],),TRUE,FALSE)</f>
        <v>0</v>
      </c>
      <c r="O24" s="113" t="b">
        <f t="shared" si="0"/>
        <v>0</v>
      </c>
    </row>
    <row r="25" spans="2:15" ht="15" customHeight="1" x14ac:dyDescent="0.2">
      <c r="B25" s="25" t="b">
        <v>0</v>
      </c>
      <c r="C25" s="11" t="s">
        <v>139</v>
      </c>
      <c r="D25" s="31" t="s">
        <v>140</v>
      </c>
      <c r="E25" s="40"/>
      <c r="F25" s="40"/>
      <c r="G25" s="40"/>
      <c r="H25" s="40"/>
      <c r="I25" s="40"/>
      <c r="J25" s="40" t="s">
        <v>425</v>
      </c>
      <c r="K25" s="40"/>
      <c r="L25" s="40"/>
      <c r="M25" s="37">
        <v>16</v>
      </c>
      <c r="N25" s="112" t="b">
        <f>IF(_xlfn.XLOOKUP(t_VHIUseOnly[[#This Row],[(Green Fields=Approved)]],t_SelectFields[Field Name],t_SelectFields[Fields to Be Brought to Committee],),TRUE,FALSE)</f>
        <v>0</v>
      </c>
      <c r="O25" s="113" t="b">
        <f t="shared" si="0"/>
        <v>0</v>
      </c>
    </row>
    <row r="26" spans="2:15" ht="15" customHeight="1" x14ac:dyDescent="0.2">
      <c r="B26" s="25" t="b">
        <v>0</v>
      </c>
      <c r="C26" s="11" t="s">
        <v>131</v>
      </c>
      <c r="D26" s="31" t="s">
        <v>132</v>
      </c>
      <c r="E26" s="40"/>
      <c r="F26" s="40"/>
      <c r="G26" s="40"/>
      <c r="H26" s="40"/>
      <c r="I26" s="40"/>
      <c r="J26" s="40" t="s">
        <v>425</v>
      </c>
      <c r="K26" s="40"/>
      <c r="L26" s="40"/>
      <c r="M26" s="37">
        <v>17</v>
      </c>
      <c r="N26" s="112" t="b">
        <f>IF(_xlfn.XLOOKUP(t_VHIUseOnly[[#This Row],[(Green Fields=Approved)]],t_SelectFields[Field Name],t_SelectFields[Fields to Be Brought to Committee],),TRUE,FALSE)</f>
        <v>0</v>
      </c>
      <c r="O26" s="113" t="b">
        <f t="shared" si="0"/>
        <v>0</v>
      </c>
    </row>
    <row r="27" spans="2:15" ht="15" customHeight="1" x14ac:dyDescent="0.2">
      <c r="B27" s="25" t="b">
        <v>0</v>
      </c>
      <c r="C27" s="11" t="s">
        <v>133</v>
      </c>
      <c r="D27" s="31" t="s">
        <v>138</v>
      </c>
      <c r="E27" s="40"/>
      <c r="F27" s="40"/>
      <c r="G27" s="40"/>
      <c r="H27" s="40"/>
      <c r="I27" s="40"/>
      <c r="J27" s="40" t="s">
        <v>425</v>
      </c>
      <c r="K27" s="40"/>
      <c r="L27" s="40"/>
      <c r="M27" s="37">
        <v>18</v>
      </c>
      <c r="N27" s="112" t="b">
        <f>IF(_xlfn.XLOOKUP(t_VHIUseOnly[[#This Row],[(Green Fields=Approved)]],t_SelectFields[Field Name],t_SelectFields[Fields to Be Brought to Committee],),TRUE,FALSE)</f>
        <v>0</v>
      </c>
      <c r="O27" s="113" t="b">
        <f t="shared" si="0"/>
        <v>0</v>
      </c>
    </row>
    <row r="28" spans="2:15" ht="15" customHeight="1" x14ac:dyDescent="0.2">
      <c r="B28" s="25" t="b">
        <v>0</v>
      </c>
      <c r="C28" s="11" t="s">
        <v>439</v>
      </c>
      <c r="D28" s="31" t="s">
        <v>137</v>
      </c>
      <c r="E28" s="40"/>
      <c r="F28" s="40"/>
      <c r="G28" s="40"/>
      <c r="H28" s="40"/>
      <c r="I28" s="40"/>
      <c r="J28" s="40" t="s">
        <v>425</v>
      </c>
      <c r="K28" s="40"/>
      <c r="L28" s="40"/>
      <c r="M28" s="37">
        <v>19</v>
      </c>
      <c r="N28" s="112" t="b">
        <f>IF(_xlfn.XLOOKUP(t_VHIUseOnly[[#This Row],[(Green Fields=Approved)]],t_SelectFields[Field Name],t_SelectFields[Fields to Be Brought to Committee],),TRUE,FALSE)</f>
        <v>0</v>
      </c>
      <c r="O28" s="113" t="b">
        <f t="shared" si="0"/>
        <v>0</v>
      </c>
    </row>
    <row r="29" spans="2:15" ht="15" customHeight="1" x14ac:dyDescent="0.2">
      <c r="B29" s="25" t="b">
        <v>0</v>
      </c>
      <c r="C29" s="11" t="s">
        <v>134</v>
      </c>
      <c r="D29" s="31" t="s">
        <v>136</v>
      </c>
      <c r="E29" s="40"/>
      <c r="F29" s="40"/>
      <c r="G29" s="40"/>
      <c r="H29" s="40"/>
      <c r="I29" s="40"/>
      <c r="J29" s="40" t="s">
        <v>425</v>
      </c>
      <c r="K29" s="40"/>
      <c r="L29" s="40"/>
      <c r="M29" s="37">
        <v>20</v>
      </c>
      <c r="N29" s="112" t="b">
        <f>IF(_xlfn.XLOOKUP(t_VHIUseOnly[[#This Row],[(Green Fields=Approved)]],t_SelectFields[Field Name],t_SelectFields[Fields to Be Brought to Committee],),TRUE,FALSE)</f>
        <v>0</v>
      </c>
      <c r="O29" s="113" t="b">
        <f t="shared" si="0"/>
        <v>0</v>
      </c>
    </row>
    <row r="30" spans="2:15" ht="15" customHeight="1" x14ac:dyDescent="0.2">
      <c r="B30" s="25" t="b">
        <v>0</v>
      </c>
      <c r="C30" s="11" t="s">
        <v>440</v>
      </c>
      <c r="D30" s="31" t="s">
        <v>135</v>
      </c>
      <c r="E30" s="40"/>
      <c r="F30" s="40"/>
      <c r="G30" s="40"/>
      <c r="H30" s="40"/>
      <c r="I30" s="40"/>
      <c r="J30" s="40" t="s">
        <v>425</v>
      </c>
      <c r="K30" s="40"/>
      <c r="L30" s="40"/>
      <c r="M30" s="37">
        <v>21</v>
      </c>
      <c r="N30" s="112" t="b">
        <f>IF(_xlfn.XLOOKUP(t_VHIUseOnly[[#This Row],[(Green Fields=Approved)]],t_SelectFields[Field Name],t_SelectFields[Fields to Be Brought to Committee],),TRUE,FALSE)</f>
        <v>0</v>
      </c>
      <c r="O30" s="113" t="b">
        <f t="shared" si="0"/>
        <v>0</v>
      </c>
    </row>
    <row r="31" spans="2:15" ht="15" customHeight="1" x14ac:dyDescent="0.2">
      <c r="B31" s="25" t="b">
        <v>0</v>
      </c>
      <c r="C31" s="11" t="s">
        <v>441</v>
      </c>
      <c r="D31" s="31" t="s">
        <v>698</v>
      </c>
      <c r="E31" s="40" t="s">
        <v>425</v>
      </c>
      <c r="F31" s="40" t="s">
        <v>425</v>
      </c>
      <c r="G31" s="40" t="s">
        <v>425</v>
      </c>
      <c r="H31" s="40" t="s">
        <v>425</v>
      </c>
      <c r="I31" s="40" t="s">
        <v>425</v>
      </c>
      <c r="J31" s="40"/>
      <c r="K31" s="40"/>
      <c r="L31" s="40"/>
      <c r="M31" s="37">
        <v>22</v>
      </c>
      <c r="N31" s="112" t="b">
        <f>IF(_xlfn.XLOOKUP(t_VHIUseOnly[[#This Row],[(Green Fields=Approved)]],t_SelectFields[Field Name],t_SelectFields[Fields to Be Brought to Committee],),TRUE,FALSE)</f>
        <v>0</v>
      </c>
      <c r="O31" s="113" t="b">
        <f t="shared" si="0"/>
        <v>0</v>
      </c>
    </row>
    <row r="32" spans="2:15" ht="15" customHeight="1" x14ac:dyDescent="0.2">
      <c r="B32" s="25" t="b">
        <v>0</v>
      </c>
      <c r="C32" s="11" t="s">
        <v>23</v>
      </c>
      <c r="D32" s="31" t="s">
        <v>696</v>
      </c>
      <c r="E32" s="40" t="s">
        <v>425</v>
      </c>
      <c r="F32" s="40" t="s">
        <v>425</v>
      </c>
      <c r="G32" s="40" t="s">
        <v>425</v>
      </c>
      <c r="H32" s="40" t="s">
        <v>425</v>
      </c>
      <c r="I32" s="40"/>
      <c r="J32" s="40"/>
      <c r="K32" s="40"/>
      <c r="L32" s="40"/>
      <c r="M32" s="37">
        <v>23</v>
      </c>
      <c r="N32" s="112" t="b">
        <f>IF(_xlfn.XLOOKUP(t_VHIUseOnly[[#This Row],[(Green Fields=Approved)]],t_SelectFields[Field Name],t_SelectFields[Fields to Be Brought to Committee],),TRUE,FALSE)</f>
        <v>0</v>
      </c>
      <c r="O32" s="113" t="b">
        <f t="shared" si="0"/>
        <v>0</v>
      </c>
    </row>
    <row r="33" spans="2:15" ht="15" customHeight="1" x14ac:dyDescent="0.2">
      <c r="B33" s="25" t="b">
        <v>0</v>
      </c>
      <c r="C33" s="11" t="s">
        <v>24</v>
      </c>
      <c r="D33" s="31" t="s">
        <v>141</v>
      </c>
      <c r="E33" s="40" t="s">
        <v>425</v>
      </c>
      <c r="F33" s="40" t="s">
        <v>425</v>
      </c>
      <c r="G33" s="40" t="s">
        <v>425</v>
      </c>
      <c r="H33" s="40" t="s">
        <v>425</v>
      </c>
      <c r="I33" s="40"/>
      <c r="J33" s="40"/>
      <c r="K33" s="40"/>
      <c r="L33" s="40"/>
      <c r="M33" s="37">
        <v>24</v>
      </c>
      <c r="N33" s="112" t="b">
        <f>IF(_xlfn.XLOOKUP(t_VHIUseOnly[[#This Row],[(Green Fields=Approved)]],t_SelectFields[Field Name],t_SelectFields[Fields to Be Brought to Committee],),TRUE,FALSE)</f>
        <v>0</v>
      </c>
      <c r="O33" s="113" t="b">
        <f t="shared" si="0"/>
        <v>0</v>
      </c>
    </row>
    <row r="34" spans="2:15" ht="15" customHeight="1" x14ac:dyDescent="0.2">
      <c r="B34" s="25" t="b">
        <v>0</v>
      </c>
      <c r="C34" s="11" t="s">
        <v>442</v>
      </c>
      <c r="D34" s="31" t="s">
        <v>699</v>
      </c>
      <c r="E34" s="40" t="s">
        <v>425</v>
      </c>
      <c r="F34" s="40" t="s">
        <v>425</v>
      </c>
      <c r="G34" s="40" t="s">
        <v>425</v>
      </c>
      <c r="H34" s="40" t="s">
        <v>425</v>
      </c>
      <c r="I34" s="40"/>
      <c r="J34" s="40"/>
      <c r="K34" s="40"/>
      <c r="L34" s="40"/>
      <c r="M34" s="37">
        <v>25</v>
      </c>
      <c r="N34" s="112" t="b">
        <f>IF(_xlfn.XLOOKUP(t_VHIUseOnly[[#This Row],[(Green Fields=Approved)]],t_SelectFields[Field Name],t_SelectFields[Fields to Be Brought to Committee],),TRUE,FALSE)</f>
        <v>0</v>
      </c>
      <c r="O34" s="113" t="b">
        <f t="shared" si="0"/>
        <v>0</v>
      </c>
    </row>
    <row r="35" spans="2:15" ht="15" customHeight="1" x14ac:dyDescent="0.2">
      <c r="B35" s="25" t="b">
        <v>0</v>
      </c>
      <c r="C35" s="11" t="s">
        <v>25</v>
      </c>
      <c r="D35" s="31" t="s">
        <v>700</v>
      </c>
      <c r="E35" s="40" t="s">
        <v>425</v>
      </c>
      <c r="F35" s="40" t="s">
        <v>425</v>
      </c>
      <c r="G35" s="40" t="s">
        <v>425</v>
      </c>
      <c r="H35" s="40" t="s">
        <v>425</v>
      </c>
      <c r="I35" s="40"/>
      <c r="J35" s="40"/>
      <c r="K35" s="40"/>
      <c r="L35" s="40"/>
      <c r="M35" s="37">
        <v>26</v>
      </c>
      <c r="N35" s="112" t="b">
        <f>IF(_xlfn.XLOOKUP(t_VHIUseOnly[[#This Row],[(Green Fields=Approved)]],t_SelectFields[Field Name],t_SelectFields[Fields to Be Brought to Committee],),TRUE,FALSE)</f>
        <v>0</v>
      </c>
      <c r="O35" s="113" t="b">
        <f t="shared" si="0"/>
        <v>0</v>
      </c>
    </row>
    <row r="36" spans="2:15" ht="15" customHeight="1" x14ac:dyDescent="0.2">
      <c r="B36" s="25" t="b">
        <v>0</v>
      </c>
      <c r="C36" s="11" t="s">
        <v>443</v>
      </c>
      <c r="D36" s="31" t="s">
        <v>343</v>
      </c>
      <c r="E36" s="40" t="s">
        <v>425</v>
      </c>
      <c r="F36" s="40" t="s">
        <v>425</v>
      </c>
      <c r="G36" s="40" t="s">
        <v>425</v>
      </c>
      <c r="H36" s="40" t="s">
        <v>425</v>
      </c>
      <c r="I36" s="40" t="s">
        <v>425</v>
      </c>
      <c r="J36" s="40" t="s">
        <v>425</v>
      </c>
      <c r="K36" s="40" t="s">
        <v>425</v>
      </c>
      <c r="L36" s="40" t="s">
        <v>425</v>
      </c>
      <c r="M36" s="37">
        <v>27</v>
      </c>
      <c r="N36" s="112" t="b">
        <f>IF(_xlfn.XLOOKUP(t_VHIUseOnly[[#This Row],[(Green Fields=Approved)]],t_SelectFields[Field Name],t_SelectFields[Fields to Be Brought to Committee],),TRUE,FALSE)</f>
        <v>0</v>
      </c>
      <c r="O36" s="113" t="b">
        <f t="shared" si="0"/>
        <v>0</v>
      </c>
    </row>
    <row r="37" spans="2:15" ht="15" customHeight="1" x14ac:dyDescent="0.2">
      <c r="B37" s="25" t="b">
        <v>0</v>
      </c>
      <c r="C37" s="11" t="s">
        <v>449</v>
      </c>
      <c r="D37" s="32" t="s">
        <v>142</v>
      </c>
      <c r="E37" s="40" t="s">
        <v>425</v>
      </c>
      <c r="F37" s="40" t="s">
        <v>425</v>
      </c>
      <c r="G37" s="40" t="s">
        <v>425</v>
      </c>
      <c r="H37" s="40" t="s">
        <v>425</v>
      </c>
      <c r="I37" s="40"/>
      <c r="J37" s="40"/>
      <c r="K37" s="40"/>
      <c r="L37" s="40"/>
      <c r="M37" s="37">
        <v>28</v>
      </c>
      <c r="N37" s="112" t="b">
        <f>IF(_xlfn.XLOOKUP(t_VHIUseOnly[[#This Row],[(Green Fields=Approved)]],t_SelectFields[Field Name],t_SelectFields[Fields to Be Brought to Committee],),TRUE,FALSE)</f>
        <v>0</v>
      </c>
      <c r="O37" s="113" t="b">
        <f t="shared" si="0"/>
        <v>0</v>
      </c>
    </row>
    <row r="38" spans="2:15" ht="15" customHeight="1" x14ac:dyDescent="0.2">
      <c r="B38" s="25" t="b">
        <v>0</v>
      </c>
      <c r="C38" s="11" t="s">
        <v>482</v>
      </c>
      <c r="D38" s="32" t="s">
        <v>701</v>
      </c>
      <c r="E38" s="40" t="s">
        <v>425</v>
      </c>
      <c r="F38" s="40" t="s">
        <v>425</v>
      </c>
      <c r="G38" s="40" t="s">
        <v>425</v>
      </c>
      <c r="H38" s="40" t="s">
        <v>425</v>
      </c>
      <c r="I38" s="40"/>
      <c r="J38" s="40"/>
      <c r="K38" s="40"/>
      <c r="L38" s="40"/>
      <c r="M38" s="37">
        <v>29</v>
      </c>
      <c r="N38" s="112" t="b">
        <f>IF(_xlfn.XLOOKUP(t_VHIUseOnly[[#This Row],[(Green Fields=Approved)]],t_SelectFields[Field Name],t_SelectFields[Fields to Be Brought to Committee],),TRUE,FALSE)</f>
        <v>0</v>
      </c>
      <c r="O38" s="113" t="b">
        <f t="shared" si="0"/>
        <v>0</v>
      </c>
    </row>
    <row r="39" spans="2:15" ht="15" customHeight="1" x14ac:dyDescent="0.2">
      <c r="B39" s="25" t="b">
        <v>0</v>
      </c>
      <c r="C39" s="11" t="s">
        <v>444</v>
      </c>
      <c r="D39" s="31" t="s">
        <v>143</v>
      </c>
      <c r="E39" s="40" t="s">
        <v>425</v>
      </c>
      <c r="F39" s="40" t="s">
        <v>425</v>
      </c>
      <c r="G39" s="40" t="s">
        <v>425</v>
      </c>
      <c r="H39" s="40" t="s">
        <v>425</v>
      </c>
      <c r="I39" s="40"/>
      <c r="J39" s="40"/>
      <c r="K39" s="40"/>
      <c r="L39" s="40"/>
      <c r="M39" s="37">
        <v>30</v>
      </c>
      <c r="N39" s="112" t="b">
        <f>IF(_xlfn.XLOOKUP(t_VHIUseOnly[[#This Row],[(Green Fields=Approved)]],t_SelectFields[Field Name],t_SelectFields[Fields to Be Brought to Committee],),TRUE,FALSE)</f>
        <v>0</v>
      </c>
      <c r="O39" s="113" t="b">
        <f t="shared" si="0"/>
        <v>0</v>
      </c>
    </row>
    <row r="40" spans="2:15" ht="15" customHeight="1" x14ac:dyDescent="0.2">
      <c r="B40" s="25" t="b">
        <v>0</v>
      </c>
      <c r="C40" s="11" t="s">
        <v>26</v>
      </c>
      <c r="D40" s="31" t="s">
        <v>148</v>
      </c>
      <c r="E40" s="40" t="s">
        <v>425</v>
      </c>
      <c r="F40" s="40" t="s">
        <v>425</v>
      </c>
      <c r="G40" s="40" t="s">
        <v>425</v>
      </c>
      <c r="H40" s="40" t="s">
        <v>425</v>
      </c>
      <c r="I40" s="40"/>
      <c r="J40" s="40"/>
      <c r="K40" s="40"/>
      <c r="L40" s="40"/>
      <c r="M40" s="37">
        <v>31</v>
      </c>
      <c r="N40" s="112" t="b">
        <f>IF(_xlfn.XLOOKUP(t_VHIUseOnly[[#This Row],[(Green Fields=Approved)]],t_SelectFields[Field Name],t_SelectFields[Fields to Be Brought to Committee],),TRUE,FALSE)</f>
        <v>0</v>
      </c>
      <c r="O40" s="113" t="b">
        <f t="shared" si="0"/>
        <v>0</v>
      </c>
    </row>
    <row r="41" spans="2:15" ht="15" customHeight="1" x14ac:dyDescent="0.2">
      <c r="B41" s="25" t="b">
        <v>0</v>
      </c>
      <c r="C41" s="11" t="s">
        <v>27</v>
      </c>
      <c r="D41" s="31" t="s">
        <v>149</v>
      </c>
      <c r="E41" s="40" t="s">
        <v>425</v>
      </c>
      <c r="F41" s="40" t="s">
        <v>425</v>
      </c>
      <c r="G41" s="40" t="s">
        <v>425</v>
      </c>
      <c r="H41" s="40" t="s">
        <v>425</v>
      </c>
      <c r="I41" s="40"/>
      <c r="J41" s="40"/>
      <c r="K41" s="40"/>
      <c r="L41" s="40"/>
      <c r="M41" s="37">
        <v>32</v>
      </c>
      <c r="N41" s="112" t="b">
        <f>IF(_xlfn.XLOOKUP(t_VHIUseOnly[[#This Row],[(Green Fields=Approved)]],t_SelectFields[Field Name],t_SelectFields[Fields to Be Brought to Committee],),TRUE,FALSE)</f>
        <v>0</v>
      </c>
      <c r="O41" s="113" t="b">
        <f t="shared" si="0"/>
        <v>0</v>
      </c>
    </row>
    <row r="42" spans="2:15" ht="15" customHeight="1" x14ac:dyDescent="0.2">
      <c r="B42" s="25" t="b">
        <v>0</v>
      </c>
      <c r="C42" s="11" t="s">
        <v>445</v>
      </c>
      <c r="D42" s="31" t="s">
        <v>146</v>
      </c>
      <c r="E42" s="40" t="s">
        <v>425</v>
      </c>
      <c r="F42" s="40" t="s">
        <v>425</v>
      </c>
      <c r="G42" s="40" t="s">
        <v>425</v>
      </c>
      <c r="H42" s="40" t="s">
        <v>425</v>
      </c>
      <c r="I42" s="40"/>
      <c r="J42" s="40"/>
      <c r="K42" s="40"/>
      <c r="L42" s="40"/>
      <c r="M42" s="37">
        <v>33</v>
      </c>
      <c r="N42" s="112" t="b">
        <f>IF(_xlfn.XLOOKUP(t_VHIUseOnly[[#This Row],[(Green Fields=Approved)]],t_SelectFields[Field Name],t_SelectFields[Fields to Be Brought to Committee],),TRUE,FALSE)</f>
        <v>0</v>
      </c>
      <c r="O42" s="113" t="b">
        <f t="shared" si="0"/>
        <v>0</v>
      </c>
    </row>
    <row r="43" spans="2:15" ht="15" customHeight="1" x14ac:dyDescent="0.2">
      <c r="B43" s="25" t="b">
        <v>0</v>
      </c>
      <c r="C43" s="11" t="s">
        <v>28</v>
      </c>
      <c r="D43" s="31" t="s">
        <v>147</v>
      </c>
      <c r="E43" s="40" t="s">
        <v>425</v>
      </c>
      <c r="F43" s="40" t="s">
        <v>425</v>
      </c>
      <c r="G43" s="40" t="s">
        <v>425</v>
      </c>
      <c r="H43" s="40" t="s">
        <v>425</v>
      </c>
      <c r="I43" s="40"/>
      <c r="J43" s="40"/>
      <c r="K43" s="40"/>
      <c r="L43" s="40"/>
      <c r="M43" s="37">
        <v>34</v>
      </c>
      <c r="N43" s="112" t="b">
        <f>IF(_xlfn.XLOOKUP(t_VHIUseOnly[[#This Row],[(Green Fields=Approved)]],t_SelectFields[Field Name],t_SelectFields[Fields to Be Brought to Committee],),TRUE,FALSE)</f>
        <v>0</v>
      </c>
      <c r="O43" s="113" t="b">
        <f t="shared" si="0"/>
        <v>0</v>
      </c>
    </row>
    <row r="44" spans="2:15" ht="15" customHeight="1" x14ac:dyDescent="0.2">
      <c r="B44" s="25" t="b">
        <v>0</v>
      </c>
      <c r="C44" s="11" t="s">
        <v>446</v>
      </c>
      <c r="D44" s="31" t="s">
        <v>145</v>
      </c>
      <c r="E44" s="40" t="s">
        <v>425</v>
      </c>
      <c r="F44" s="40" t="s">
        <v>425</v>
      </c>
      <c r="G44" s="40" t="s">
        <v>425</v>
      </c>
      <c r="H44" s="40" t="s">
        <v>425</v>
      </c>
      <c r="I44" s="40"/>
      <c r="J44" s="40"/>
      <c r="K44" s="40"/>
      <c r="L44" s="40"/>
      <c r="M44" s="37">
        <v>35</v>
      </c>
      <c r="N44" s="112" t="b">
        <f>IF(_xlfn.XLOOKUP(t_VHIUseOnly[[#This Row],[(Green Fields=Approved)]],t_SelectFields[Field Name],t_SelectFields[Fields to Be Brought to Committee],),TRUE,FALSE)</f>
        <v>0</v>
      </c>
      <c r="O44" s="113" t="b">
        <f t="shared" si="0"/>
        <v>0</v>
      </c>
    </row>
    <row r="45" spans="2:15" ht="15" customHeight="1" x14ac:dyDescent="0.2">
      <c r="B45" s="25" t="b">
        <v>0</v>
      </c>
      <c r="C45" s="11" t="s">
        <v>450</v>
      </c>
      <c r="D45" s="31" t="s">
        <v>144</v>
      </c>
      <c r="E45" s="40" t="s">
        <v>425</v>
      </c>
      <c r="F45" s="40" t="s">
        <v>425</v>
      </c>
      <c r="G45" s="40" t="s">
        <v>425</v>
      </c>
      <c r="H45" s="40" t="s">
        <v>425</v>
      </c>
      <c r="I45" s="40"/>
      <c r="J45" s="40"/>
      <c r="K45" s="40"/>
      <c r="L45" s="40"/>
      <c r="M45" s="37">
        <v>36</v>
      </c>
      <c r="N45" s="112" t="b">
        <f>IF(_xlfn.XLOOKUP(t_VHIUseOnly[[#This Row],[(Green Fields=Approved)]],t_SelectFields[Field Name],t_SelectFields[Fields to Be Brought to Committee],),TRUE,FALSE)</f>
        <v>0</v>
      </c>
      <c r="O45" s="113" t="b">
        <f t="shared" si="0"/>
        <v>0</v>
      </c>
    </row>
    <row r="46" spans="2:15" ht="15" customHeight="1" x14ac:dyDescent="0.2">
      <c r="B46" s="25" t="b">
        <v>0</v>
      </c>
      <c r="C46" s="11" t="s">
        <v>635</v>
      </c>
      <c r="D46" s="31" t="s">
        <v>636</v>
      </c>
      <c r="E46" s="40" t="s">
        <v>425</v>
      </c>
      <c r="F46" s="40" t="s">
        <v>425</v>
      </c>
      <c r="G46" s="40" t="s">
        <v>425</v>
      </c>
      <c r="H46" s="40" t="s">
        <v>425</v>
      </c>
      <c r="I46" s="40"/>
      <c r="J46" s="40"/>
      <c r="K46" s="40"/>
      <c r="L46" s="40"/>
      <c r="M46" s="37">
        <v>37</v>
      </c>
      <c r="N46" s="112" t="b">
        <f>IF(_xlfn.XLOOKUP(t_VHIUseOnly[[#This Row],[(Green Fields=Approved)]],t_SelectFields[Field Name],t_SelectFields[Fields to Be Brought to Committee],),TRUE,FALSE)</f>
        <v>0</v>
      </c>
      <c r="O46" s="113" t="b">
        <f t="shared" si="0"/>
        <v>0</v>
      </c>
    </row>
    <row r="47" spans="2:15" ht="15" customHeight="1" x14ac:dyDescent="0.2">
      <c r="B47" s="25" t="b">
        <v>0</v>
      </c>
      <c r="C47" s="11" t="s">
        <v>150</v>
      </c>
      <c r="D47" s="31" t="s">
        <v>151</v>
      </c>
      <c r="E47" s="40" t="s">
        <v>425</v>
      </c>
      <c r="F47" s="40" t="s">
        <v>425</v>
      </c>
      <c r="G47" s="40" t="s">
        <v>425</v>
      </c>
      <c r="H47" s="40"/>
      <c r="I47" s="40"/>
      <c r="J47" s="40"/>
      <c r="K47" s="40"/>
      <c r="L47" s="40"/>
      <c r="M47" s="37">
        <v>38</v>
      </c>
      <c r="N47" s="112" t="b">
        <f>IF(_xlfn.XLOOKUP(t_VHIUseOnly[[#This Row],[(Green Fields=Approved)]],t_SelectFields[Field Name],t_SelectFields[Fields to Be Brought to Committee],),TRUE,FALSE)</f>
        <v>0</v>
      </c>
      <c r="O47" s="113" t="b">
        <f t="shared" si="0"/>
        <v>0</v>
      </c>
    </row>
    <row r="48" spans="2:15" ht="15" customHeight="1" x14ac:dyDescent="0.2">
      <c r="B48" s="25" t="b">
        <v>0</v>
      </c>
      <c r="C48" s="11" t="s">
        <v>184</v>
      </c>
      <c r="D48" s="31" t="s">
        <v>185</v>
      </c>
      <c r="E48" s="40" t="s">
        <v>425</v>
      </c>
      <c r="F48" s="40" t="s">
        <v>425</v>
      </c>
      <c r="G48" s="40" t="s">
        <v>425</v>
      </c>
      <c r="H48" s="40"/>
      <c r="I48" s="40"/>
      <c r="J48" s="40"/>
      <c r="K48" s="40"/>
      <c r="L48" s="40"/>
      <c r="M48" s="37">
        <v>39</v>
      </c>
      <c r="N48" s="112" t="b">
        <f>IF(_xlfn.XLOOKUP(t_VHIUseOnly[[#This Row],[(Green Fields=Approved)]],t_SelectFields[Field Name],t_SelectFields[Fields to Be Brought to Committee],),TRUE,FALSE)</f>
        <v>0</v>
      </c>
      <c r="O48" s="113" t="b">
        <f t="shared" si="0"/>
        <v>0</v>
      </c>
    </row>
    <row r="49" spans="2:15" ht="15" customHeight="1" x14ac:dyDescent="0.2">
      <c r="B49" s="25" t="b">
        <v>0</v>
      </c>
      <c r="C49" s="11" t="s">
        <v>187</v>
      </c>
      <c r="D49" s="31" t="s">
        <v>186</v>
      </c>
      <c r="E49" s="40" t="s">
        <v>425</v>
      </c>
      <c r="F49" s="40" t="s">
        <v>425</v>
      </c>
      <c r="G49" s="40" t="s">
        <v>425</v>
      </c>
      <c r="H49" s="40"/>
      <c r="I49" s="40"/>
      <c r="J49" s="40"/>
      <c r="K49" s="40"/>
      <c r="L49" s="40"/>
      <c r="M49" s="37">
        <v>40</v>
      </c>
      <c r="N49" s="112" t="b">
        <f>IF(_xlfn.XLOOKUP(t_VHIUseOnly[[#This Row],[(Green Fields=Approved)]],t_SelectFields[Field Name],t_SelectFields[Fields to Be Brought to Committee],),TRUE,FALSE)</f>
        <v>0</v>
      </c>
      <c r="O49" s="113" t="b">
        <f t="shared" si="0"/>
        <v>0</v>
      </c>
    </row>
    <row r="50" spans="2:15" ht="15" customHeight="1" x14ac:dyDescent="0.2">
      <c r="B50" s="25" t="b">
        <v>0</v>
      </c>
      <c r="C50" s="11" t="s">
        <v>0</v>
      </c>
      <c r="D50" s="31" t="s">
        <v>203</v>
      </c>
      <c r="E50" s="40" t="s">
        <v>425</v>
      </c>
      <c r="F50" s="40" t="s">
        <v>425</v>
      </c>
      <c r="G50" s="40" t="s">
        <v>425</v>
      </c>
      <c r="H50" s="40"/>
      <c r="I50" s="40"/>
      <c r="J50" s="40"/>
      <c r="K50" s="40"/>
      <c r="L50" s="40"/>
      <c r="M50" s="37">
        <v>41</v>
      </c>
      <c r="N50" s="112" t="b">
        <f>IF(_xlfn.XLOOKUP(t_VHIUseOnly[[#This Row],[(Green Fields=Approved)]],t_SelectFields[Field Name],t_SelectFields[Fields to Be Brought to Committee],),TRUE,FALSE)</f>
        <v>0</v>
      </c>
      <c r="O50" s="113" t="b">
        <f t="shared" si="0"/>
        <v>0</v>
      </c>
    </row>
    <row r="51" spans="2:15" ht="15" customHeight="1" x14ac:dyDescent="0.2">
      <c r="B51" s="25" t="b">
        <v>0</v>
      </c>
      <c r="C51" s="11" t="s">
        <v>210</v>
      </c>
      <c r="D51" s="31" t="s">
        <v>160</v>
      </c>
      <c r="E51" s="40" t="s">
        <v>425</v>
      </c>
      <c r="F51" s="40" t="s">
        <v>425</v>
      </c>
      <c r="G51" s="40" t="s">
        <v>425</v>
      </c>
      <c r="H51" s="40"/>
      <c r="I51" s="40"/>
      <c r="J51" s="40"/>
      <c r="K51" s="40"/>
      <c r="L51" s="40"/>
      <c r="M51" s="37">
        <v>42</v>
      </c>
      <c r="N51" s="112" t="b">
        <f>IF(_xlfn.XLOOKUP(t_VHIUseOnly[[#This Row],[(Green Fields=Approved)]],t_SelectFields[Field Name],t_SelectFields[Fields to Be Brought to Committee],),TRUE,FALSE)</f>
        <v>0</v>
      </c>
      <c r="O51" s="113" t="b">
        <f t="shared" si="0"/>
        <v>0</v>
      </c>
    </row>
    <row r="52" spans="2:15" ht="15" customHeight="1" x14ac:dyDescent="0.2">
      <c r="B52" s="25" t="b">
        <v>0</v>
      </c>
      <c r="C52" s="11" t="s">
        <v>177</v>
      </c>
      <c r="D52" s="31" t="s">
        <v>183</v>
      </c>
      <c r="E52" s="40" t="s">
        <v>425</v>
      </c>
      <c r="F52" s="40" t="s">
        <v>425</v>
      </c>
      <c r="G52" s="40" t="s">
        <v>425</v>
      </c>
      <c r="H52" s="40"/>
      <c r="I52" s="40"/>
      <c r="J52" s="40"/>
      <c r="K52" s="40"/>
      <c r="L52" s="40"/>
      <c r="M52" s="37">
        <v>43</v>
      </c>
      <c r="N52" s="112" t="b">
        <f>IF(_xlfn.XLOOKUP(t_VHIUseOnly[[#This Row],[(Green Fields=Approved)]],t_SelectFields[Field Name],t_SelectFields[Fields to Be Brought to Committee],),TRUE,FALSE)</f>
        <v>0</v>
      </c>
      <c r="O52" s="113" t="b">
        <f t="shared" si="0"/>
        <v>0</v>
      </c>
    </row>
    <row r="53" spans="2:15" ht="15" customHeight="1" x14ac:dyDescent="0.2">
      <c r="B53" s="25" t="b">
        <v>0</v>
      </c>
      <c r="C53" s="11" t="s">
        <v>483</v>
      </c>
      <c r="D53" s="31" t="s">
        <v>537</v>
      </c>
      <c r="E53" s="40" t="s">
        <v>425</v>
      </c>
      <c r="F53" s="40" t="s">
        <v>425</v>
      </c>
      <c r="G53" s="40" t="s">
        <v>425</v>
      </c>
      <c r="H53" s="40"/>
      <c r="I53" s="40"/>
      <c r="J53" s="40"/>
      <c r="K53" s="40"/>
      <c r="L53" s="40"/>
      <c r="M53" s="37">
        <v>44</v>
      </c>
      <c r="N53" s="112" t="b">
        <f>IF(_xlfn.XLOOKUP(t_VHIUseOnly[[#This Row],[(Green Fields=Approved)]],t_SelectFields[Field Name],t_SelectFields[Fields to Be Brought to Committee],),TRUE,FALSE)</f>
        <v>0</v>
      </c>
      <c r="O53" s="113" t="b">
        <f t="shared" si="0"/>
        <v>0</v>
      </c>
    </row>
    <row r="54" spans="2:15" ht="15" customHeight="1" x14ac:dyDescent="0.2">
      <c r="B54" s="25" t="b">
        <v>0</v>
      </c>
      <c r="C54" s="11" t="s">
        <v>29</v>
      </c>
      <c r="D54" s="31" t="s">
        <v>202</v>
      </c>
      <c r="E54" s="40" t="s">
        <v>425</v>
      </c>
      <c r="F54" s="40" t="s">
        <v>425</v>
      </c>
      <c r="G54" s="40" t="s">
        <v>425</v>
      </c>
      <c r="H54" s="40"/>
      <c r="I54" s="40"/>
      <c r="J54" s="40"/>
      <c r="K54" s="40"/>
      <c r="L54" s="40"/>
      <c r="M54" s="37">
        <v>45</v>
      </c>
      <c r="N54" s="112" t="b">
        <f>IF(_xlfn.XLOOKUP(t_VHIUseOnly[[#This Row],[(Green Fields=Approved)]],t_SelectFields[Field Name],t_SelectFields[Fields to Be Brought to Committee],),TRUE,FALSE)</f>
        <v>0</v>
      </c>
      <c r="O54" s="113" t="b">
        <f t="shared" si="0"/>
        <v>0</v>
      </c>
    </row>
    <row r="55" spans="2:15" ht="15" customHeight="1" x14ac:dyDescent="0.2">
      <c r="B55" s="25" t="b">
        <v>0</v>
      </c>
      <c r="C55" s="11" t="s">
        <v>152</v>
      </c>
      <c r="D55" s="31" t="s">
        <v>159</v>
      </c>
      <c r="E55" s="40" t="s">
        <v>425</v>
      </c>
      <c r="F55" s="40" t="s">
        <v>425</v>
      </c>
      <c r="G55" s="40" t="s">
        <v>425</v>
      </c>
      <c r="H55" s="40"/>
      <c r="I55" s="40"/>
      <c r="J55" s="40"/>
      <c r="K55" s="40"/>
      <c r="L55" s="40"/>
      <c r="M55" s="37">
        <v>46</v>
      </c>
      <c r="N55" s="112" t="b">
        <f>IF(_xlfn.XLOOKUP(t_VHIUseOnly[[#This Row],[(Green Fields=Approved)]],t_SelectFields[Field Name],t_SelectFields[Fields to Be Brought to Committee],),TRUE,FALSE)</f>
        <v>0</v>
      </c>
      <c r="O55" s="113" t="b">
        <f t="shared" si="0"/>
        <v>0</v>
      </c>
    </row>
    <row r="56" spans="2:15" ht="15" customHeight="1" x14ac:dyDescent="0.2">
      <c r="B56" s="25" t="b">
        <v>0</v>
      </c>
      <c r="C56" s="11" t="s">
        <v>30</v>
      </c>
      <c r="D56" s="33" t="s">
        <v>153</v>
      </c>
      <c r="E56" s="40" t="s">
        <v>425</v>
      </c>
      <c r="F56" s="40" t="s">
        <v>425</v>
      </c>
      <c r="G56" s="40" t="s">
        <v>425</v>
      </c>
      <c r="H56" s="40"/>
      <c r="I56" s="40"/>
      <c r="J56" s="40"/>
      <c r="K56" s="40"/>
      <c r="L56" s="40"/>
      <c r="M56" s="37">
        <v>47</v>
      </c>
      <c r="N56" s="112" t="b">
        <f>IF(_xlfn.XLOOKUP(t_VHIUseOnly[[#This Row],[(Green Fields=Approved)]],t_SelectFields[Field Name],t_SelectFields[Fields to Be Brought to Committee],),TRUE,FALSE)</f>
        <v>0</v>
      </c>
      <c r="O56" s="113" t="b">
        <f t="shared" si="0"/>
        <v>0</v>
      </c>
    </row>
    <row r="57" spans="2:15" ht="15" customHeight="1" x14ac:dyDescent="0.2">
      <c r="B57" s="25" t="b">
        <v>0</v>
      </c>
      <c r="C57" s="11" t="s">
        <v>590</v>
      </c>
      <c r="D57" s="31" t="s">
        <v>591</v>
      </c>
      <c r="E57" s="40" t="s">
        <v>425</v>
      </c>
      <c r="F57" s="40" t="s">
        <v>425</v>
      </c>
      <c r="G57" s="40" t="s">
        <v>425</v>
      </c>
      <c r="H57" s="40"/>
      <c r="I57" s="40"/>
      <c r="J57" s="40"/>
      <c r="K57" s="40"/>
      <c r="L57" s="40"/>
      <c r="M57" s="37">
        <v>48</v>
      </c>
      <c r="N57" s="112" t="b">
        <f>IF(_xlfn.XLOOKUP(t_VHIUseOnly[[#This Row],[(Green Fields=Approved)]],t_SelectFields[Field Name],t_SelectFields[Fields to Be Brought to Committee],),TRUE,FALSE)</f>
        <v>0</v>
      </c>
      <c r="O57" s="113" t="b">
        <f t="shared" si="0"/>
        <v>0</v>
      </c>
    </row>
    <row r="58" spans="2:15" ht="15" customHeight="1" x14ac:dyDescent="0.2">
      <c r="B58" s="25" t="b">
        <v>0</v>
      </c>
      <c r="C58" s="11" t="s">
        <v>31</v>
      </c>
      <c r="D58" s="31" t="s">
        <v>201</v>
      </c>
      <c r="E58" s="40" t="s">
        <v>425</v>
      </c>
      <c r="F58" s="40" t="s">
        <v>425</v>
      </c>
      <c r="G58" s="40" t="s">
        <v>425</v>
      </c>
      <c r="H58" s="40"/>
      <c r="I58" s="40"/>
      <c r="J58" s="40"/>
      <c r="K58" s="40"/>
      <c r="L58" s="40"/>
      <c r="M58" s="37">
        <v>49</v>
      </c>
      <c r="N58" s="112" t="b">
        <f>IF(_xlfn.XLOOKUP(t_VHIUseOnly[[#This Row],[(Green Fields=Approved)]],t_SelectFields[Field Name],t_SelectFields[Fields to Be Brought to Committee],),TRUE,FALSE)</f>
        <v>0</v>
      </c>
      <c r="O58" s="113" t="b">
        <f t="shared" si="0"/>
        <v>0</v>
      </c>
    </row>
    <row r="59" spans="2:15" ht="15" customHeight="1" x14ac:dyDescent="0.2">
      <c r="B59" s="25" t="b">
        <v>0</v>
      </c>
      <c r="C59" s="11" t="s">
        <v>154</v>
      </c>
      <c r="D59" s="31" t="s">
        <v>158</v>
      </c>
      <c r="E59" s="40" t="s">
        <v>425</v>
      </c>
      <c r="F59" s="40" t="s">
        <v>425</v>
      </c>
      <c r="G59" s="40" t="s">
        <v>425</v>
      </c>
      <c r="H59" s="40"/>
      <c r="I59" s="40"/>
      <c r="J59" s="40"/>
      <c r="K59" s="40"/>
      <c r="L59" s="40"/>
      <c r="M59" s="37">
        <v>50</v>
      </c>
      <c r="N59" s="112" t="b">
        <f>IF(_xlfn.XLOOKUP(t_VHIUseOnly[[#This Row],[(Green Fields=Approved)]],t_SelectFields[Field Name],t_SelectFields[Fields to Be Brought to Committee],),TRUE,FALSE)</f>
        <v>0</v>
      </c>
      <c r="O59" s="113" t="b">
        <f t="shared" si="0"/>
        <v>0</v>
      </c>
    </row>
    <row r="60" spans="2:15" ht="15" customHeight="1" x14ac:dyDescent="0.2">
      <c r="B60" s="25" t="b">
        <v>0</v>
      </c>
      <c r="C60" s="11" t="s">
        <v>32</v>
      </c>
      <c r="D60" s="31" t="s">
        <v>155</v>
      </c>
      <c r="E60" s="40" t="s">
        <v>425</v>
      </c>
      <c r="F60" s="40" t="s">
        <v>425</v>
      </c>
      <c r="G60" s="40" t="s">
        <v>425</v>
      </c>
      <c r="H60" s="40"/>
      <c r="I60" s="40"/>
      <c r="J60" s="40"/>
      <c r="K60" s="40"/>
      <c r="L60" s="40"/>
      <c r="M60" s="37">
        <v>51</v>
      </c>
      <c r="N60" s="112" t="b">
        <f>IF(_xlfn.XLOOKUP(t_VHIUseOnly[[#This Row],[(Green Fields=Approved)]],t_SelectFields[Field Name],t_SelectFields[Fields to Be Brought to Committee],),TRUE,FALSE)</f>
        <v>0</v>
      </c>
      <c r="O60" s="113" t="b">
        <f t="shared" si="0"/>
        <v>0</v>
      </c>
    </row>
    <row r="61" spans="2:15" ht="15" customHeight="1" x14ac:dyDescent="0.2">
      <c r="B61" s="25" t="b">
        <v>0</v>
      </c>
      <c r="C61" s="11" t="s">
        <v>592</v>
      </c>
      <c r="D61" s="31" t="s">
        <v>593</v>
      </c>
      <c r="E61" s="40" t="s">
        <v>425</v>
      </c>
      <c r="F61" s="40" t="s">
        <v>425</v>
      </c>
      <c r="G61" s="40" t="s">
        <v>425</v>
      </c>
      <c r="H61" s="40"/>
      <c r="I61" s="40"/>
      <c r="J61" s="40"/>
      <c r="K61" s="40"/>
      <c r="L61" s="40"/>
      <c r="M61" s="37">
        <v>52</v>
      </c>
      <c r="N61" s="112" t="b">
        <f>IF(_xlfn.XLOOKUP(t_VHIUseOnly[[#This Row],[(Green Fields=Approved)]],t_SelectFields[Field Name],t_SelectFields[Fields to Be Brought to Committee],),TRUE,FALSE)</f>
        <v>0</v>
      </c>
      <c r="O61" s="113" t="b">
        <f t="shared" si="0"/>
        <v>0</v>
      </c>
    </row>
    <row r="62" spans="2:15" ht="15" customHeight="1" x14ac:dyDescent="0.2">
      <c r="B62" s="25" t="b">
        <v>0</v>
      </c>
      <c r="C62" s="11" t="s">
        <v>33</v>
      </c>
      <c r="D62" s="31" t="s">
        <v>200</v>
      </c>
      <c r="E62" s="40" t="s">
        <v>425</v>
      </c>
      <c r="F62" s="40" t="s">
        <v>425</v>
      </c>
      <c r="G62" s="40" t="s">
        <v>425</v>
      </c>
      <c r="H62" s="40"/>
      <c r="I62" s="40"/>
      <c r="J62" s="40"/>
      <c r="K62" s="40"/>
      <c r="L62" s="40"/>
      <c r="M62" s="37">
        <v>53</v>
      </c>
      <c r="N62" s="112" t="b">
        <f>IF(_xlfn.XLOOKUP(t_VHIUseOnly[[#This Row],[(Green Fields=Approved)]],t_SelectFields[Field Name],t_SelectFields[Fields to Be Brought to Committee],),TRUE,FALSE)</f>
        <v>0</v>
      </c>
      <c r="O62" s="113" t="b">
        <f t="shared" si="0"/>
        <v>0</v>
      </c>
    </row>
    <row r="63" spans="2:15" ht="15" customHeight="1" x14ac:dyDescent="0.2">
      <c r="B63" s="25" t="b">
        <v>0</v>
      </c>
      <c r="C63" s="11" t="s">
        <v>156</v>
      </c>
      <c r="D63" s="31" t="s">
        <v>157</v>
      </c>
      <c r="E63" s="40" t="s">
        <v>425</v>
      </c>
      <c r="F63" s="40" t="s">
        <v>425</v>
      </c>
      <c r="G63" s="40" t="s">
        <v>425</v>
      </c>
      <c r="H63" s="40"/>
      <c r="I63" s="40"/>
      <c r="J63" s="40"/>
      <c r="K63" s="40"/>
      <c r="L63" s="40"/>
      <c r="M63" s="37">
        <v>54</v>
      </c>
      <c r="N63" s="112" t="b">
        <f>IF(_xlfn.XLOOKUP(t_VHIUseOnly[[#This Row],[(Green Fields=Approved)]],t_SelectFields[Field Name],t_SelectFields[Fields to Be Brought to Committee],),TRUE,FALSE)</f>
        <v>0</v>
      </c>
      <c r="O63" s="113" t="b">
        <f t="shared" si="0"/>
        <v>0</v>
      </c>
    </row>
    <row r="64" spans="2:15" ht="15" customHeight="1" x14ac:dyDescent="0.2">
      <c r="B64" s="25" t="b">
        <v>0</v>
      </c>
      <c r="C64" s="11" t="s">
        <v>34</v>
      </c>
      <c r="D64" s="31" t="s">
        <v>161</v>
      </c>
      <c r="E64" s="40" t="s">
        <v>425</v>
      </c>
      <c r="F64" s="40" t="s">
        <v>425</v>
      </c>
      <c r="G64" s="40" t="s">
        <v>425</v>
      </c>
      <c r="H64" s="40"/>
      <c r="I64" s="40"/>
      <c r="J64" s="40"/>
      <c r="K64" s="40"/>
      <c r="L64" s="40"/>
      <c r="M64" s="37">
        <v>55</v>
      </c>
      <c r="N64" s="112" t="b">
        <f>IF(_xlfn.XLOOKUP(t_VHIUseOnly[[#This Row],[(Green Fields=Approved)]],t_SelectFields[Field Name],t_SelectFields[Fields to Be Brought to Committee],),TRUE,FALSE)</f>
        <v>0</v>
      </c>
      <c r="O64" s="113" t="b">
        <f t="shared" si="0"/>
        <v>0</v>
      </c>
    </row>
    <row r="65" spans="2:15" ht="15" customHeight="1" x14ac:dyDescent="0.2">
      <c r="B65" s="25" t="b">
        <v>0</v>
      </c>
      <c r="C65" s="11" t="s">
        <v>594</v>
      </c>
      <c r="D65" s="31" t="s">
        <v>595</v>
      </c>
      <c r="E65" s="40" t="s">
        <v>425</v>
      </c>
      <c r="F65" s="40" t="s">
        <v>425</v>
      </c>
      <c r="G65" s="40" t="s">
        <v>425</v>
      </c>
      <c r="H65" s="40"/>
      <c r="I65" s="40"/>
      <c r="J65" s="40"/>
      <c r="K65" s="40"/>
      <c r="L65" s="40"/>
      <c r="M65" s="37">
        <v>56</v>
      </c>
      <c r="N65" s="112" t="b">
        <f>IF(_xlfn.XLOOKUP(t_VHIUseOnly[[#This Row],[(Green Fields=Approved)]],t_SelectFields[Field Name],t_SelectFields[Fields to Be Brought to Committee],),TRUE,FALSE)</f>
        <v>0</v>
      </c>
      <c r="O65" s="113" t="b">
        <f t="shared" si="0"/>
        <v>0</v>
      </c>
    </row>
    <row r="66" spans="2:15" ht="15" customHeight="1" x14ac:dyDescent="0.2">
      <c r="B66" s="25" t="b">
        <v>0</v>
      </c>
      <c r="C66" s="11" t="s">
        <v>1</v>
      </c>
      <c r="D66" s="31" t="s">
        <v>199</v>
      </c>
      <c r="E66" s="40" t="s">
        <v>425</v>
      </c>
      <c r="F66" s="40" t="s">
        <v>425</v>
      </c>
      <c r="G66" s="40" t="s">
        <v>425</v>
      </c>
      <c r="H66" s="40"/>
      <c r="I66" s="40"/>
      <c r="J66" s="40"/>
      <c r="K66" s="40"/>
      <c r="L66" s="40"/>
      <c r="M66" s="37">
        <v>57</v>
      </c>
      <c r="N66" s="112" t="b">
        <f>IF(_xlfn.XLOOKUP(t_VHIUseOnly[[#This Row],[(Green Fields=Approved)]],t_SelectFields[Field Name],t_SelectFields[Fields to Be Brought to Committee],),TRUE,FALSE)</f>
        <v>0</v>
      </c>
      <c r="O66" s="113" t="b">
        <f t="shared" si="0"/>
        <v>0</v>
      </c>
    </row>
    <row r="67" spans="2:15" ht="15" customHeight="1" x14ac:dyDescent="0.2">
      <c r="B67" s="25" t="b">
        <v>0</v>
      </c>
      <c r="C67" s="11" t="s">
        <v>163</v>
      </c>
      <c r="D67" s="31" t="s">
        <v>162</v>
      </c>
      <c r="E67" s="40" t="s">
        <v>425</v>
      </c>
      <c r="F67" s="40" t="s">
        <v>425</v>
      </c>
      <c r="G67" s="40" t="s">
        <v>425</v>
      </c>
      <c r="H67" s="40"/>
      <c r="I67" s="40"/>
      <c r="J67" s="40"/>
      <c r="K67" s="40"/>
      <c r="L67" s="40"/>
      <c r="M67" s="37">
        <v>58</v>
      </c>
      <c r="N67" s="112" t="b">
        <f>IF(_xlfn.XLOOKUP(t_VHIUseOnly[[#This Row],[(Green Fields=Approved)]],t_SelectFields[Field Name],t_SelectFields[Fields to Be Brought to Committee],),TRUE,FALSE)</f>
        <v>0</v>
      </c>
      <c r="O67" s="113" t="b">
        <f t="shared" si="0"/>
        <v>0</v>
      </c>
    </row>
    <row r="68" spans="2:15" ht="15" customHeight="1" x14ac:dyDescent="0.2">
      <c r="B68" s="25" t="b">
        <v>0</v>
      </c>
      <c r="C68" s="11" t="s">
        <v>172</v>
      </c>
      <c r="D68" s="31" t="s">
        <v>178</v>
      </c>
      <c r="E68" s="40" t="s">
        <v>425</v>
      </c>
      <c r="F68" s="40" t="s">
        <v>425</v>
      </c>
      <c r="G68" s="40" t="s">
        <v>425</v>
      </c>
      <c r="H68" s="40"/>
      <c r="I68" s="40"/>
      <c r="J68" s="40"/>
      <c r="K68" s="40"/>
      <c r="L68" s="40"/>
      <c r="M68" s="37">
        <v>59</v>
      </c>
      <c r="N68" s="112" t="b">
        <f>IF(_xlfn.XLOOKUP(t_VHIUseOnly[[#This Row],[(Green Fields=Approved)]],t_SelectFields[Field Name],t_SelectFields[Fields to Be Brought to Committee],),TRUE,FALSE)</f>
        <v>0</v>
      </c>
      <c r="O68" s="113" t="b">
        <f t="shared" si="0"/>
        <v>0</v>
      </c>
    </row>
    <row r="69" spans="2:15" ht="15" customHeight="1" x14ac:dyDescent="0.2">
      <c r="B69" s="25" t="b">
        <v>0</v>
      </c>
      <c r="C69" s="11" t="s">
        <v>596</v>
      </c>
      <c r="D69" s="31" t="s">
        <v>597</v>
      </c>
      <c r="E69" s="40" t="s">
        <v>425</v>
      </c>
      <c r="F69" s="40" t="s">
        <v>425</v>
      </c>
      <c r="G69" s="40" t="s">
        <v>425</v>
      </c>
      <c r="H69" s="40"/>
      <c r="I69" s="40"/>
      <c r="J69" s="40"/>
      <c r="K69" s="40"/>
      <c r="L69" s="40"/>
      <c r="M69" s="37">
        <v>60</v>
      </c>
      <c r="N69" s="112" t="b">
        <f>IF(_xlfn.XLOOKUP(t_VHIUseOnly[[#This Row],[(Green Fields=Approved)]],t_SelectFields[Field Name],t_SelectFields[Fields to Be Brought to Committee],),TRUE,FALSE)</f>
        <v>0</v>
      </c>
      <c r="O69" s="113" t="b">
        <f t="shared" si="0"/>
        <v>0</v>
      </c>
    </row>
    <row r="70" spans="2:15" ht="15" customHeight="1" x14ac:dyDescent="0.2">
      <c r="B70" s="25" t="b">
        <v>0</v>
      </c>
      <c r="C70" s="11" t="s">
        <v>2</v>
      </c>
      <c r="D70" s="31" t="s">
        <v>198</v>
      </c>
      <c r="E70" s="40" t="s">
        <v>425</v>
      </c>
      <c r="F70" s="40" t="s">
        <v>425</v>
      </c>
      <c r="G70" s="40" t="s">
        <v>425</v>
      </c>
      <c r="H70" s="40"/>
      <c r="I70" s="40"/>
      <c r="J70" s="40"/>
      <c r="K70" s="40"/>
      <c r="L70" s="40"/>
      <c r="M70" s="37">
        <v>61</v>
      </c>
      <c r="N70" s="112" t="b">
        <f>IF(_xlfn.XLOOKUP(t_VHIUseOnly[[#This Row],[(Green Fields=Approved)]],t_SelectFields[Field Name],t_SelectFields[Fields to Be Brought to Committee],),TRUE,FALSE)</f>
        <v>0</v>
      </c>
      <c r="O70" s="113" t="b">
        <f t="shared" si="0"/>
        <v>0</v>
      </c>
    </row>
    <row r="71" spans="2:15" ht="15" customHeight="1" x14ac:dyDescent="0.2">
      <c r="B71" s="25" t="b">
        <v>0</v>
      </c>
      <c r="C71" s="11" t="s">
        <v>164</v>
      </c>
      <c r="D71" s="31" t="s">
        <v>165</v>
      </c>
      <c r="E71" s="40" t="s">
        <v>425</v>
      </c>
      <c r="F71" s="40" t="s">
        <v>425</v>
      </c>
      <c r="G71" s="40" t="s">
        <v>425</v>
      </c>
      <c r="H71" s="40"/>
      <c r="I71" s="40"/>
      <c r="J71" s="40"/>
      <c r="K71" s="40"/>
      <c r="L71" s="40"/>
      <c r="M71" s="37">
        <v>62</v>
      </c>
      <c r="N71" s="112" t="b">
        <f>IF(_xlfn.XLOOKUP(t_VHIUseOnly[[#This Row],[(Green Fields=Approved)]],t_SelectFields[Field Name],t_SelectFields[Fields to Be Brought to Committee],),TRUE,FALSE)</f>
        <v>0</v>
      </c>
      <c r="O71" s="113" t="b">
        <f t="shared" si="0"/>
        <v>0</v>
      </c>
    </row>
    <row r="72" spans="2:15" ht="15" customHeight="1" x14ac:dyDescent="0.2">
      <c r="B72" s="25" t="b">
        <v>0</v>
      </c>
      <c r="C72" s="11" t="s">
        <v>173</v>
      </c>
      <c r="D72" s="31" t="s">
        <v>179</v>
      </c>
      <c r="E72" s="40" t="s">
        <v>425</v>
      </c>
      <c r="F72" s="40" t="s">
        <v>425</v>
      </c>
      <c r="G72" s="40" t="s">
        <v>425</v>
      </c>
      <c r="H72" s="40"/>
      <c r="I72" s="40"/>
      <c r="J72" s="40"/>
      <c r="K72" s="40"/>
      <c r="L72" s="40"/>
      <c r="M72" s="37">
        <v>63</v>
      </c>
      <c r="N72" s="112" t="b">
        <f>IF(_xlfn.XLOOKUP(t_VHIUseOnly[[#This Row],[(Green Fields=Approved)]],t_SelectFields[Field Name],t_SelectFields[Fields to Be Brought to Committee],),TRUE,FALSE)</f>
        <v>0</v>
      </c>
      <c r="O72" s="113" t="b">
        <f t="shared" si="0"/>
        <v>0</v>
      </c>
    </row>
    <row r="73" spans="2:15" ht="15" customHeight="1" x14ac:dyDescent="0.2">
      <c r="B73" s="25" t="b">
        <v>0</v>
      </c>
      <c r="C73" s="11" t="s">
        <v>598</v>
      </c>
      <c r="D73" s="31" t="s">
        <v>599</v>
      </c>
      <c r="E73" s="40" t="s">
        <v>425</v>
      </c>
      <c r="F73" s="40" t="s">
        <v>425</v>
      </c>
      <c r="G73" s="40" t="s">
        <v>425</v>
      </c>
      <c r="H73" s="40"/>
      <c r="I73" s="40"/>
      <c r="J73" s="40"/>
      <c r="K73" s="40"/>
      <c r="L73" s="40"/>
      <c r="M73" s="37">
        <v>64</v>
      </c>
      <c r="N73" s="112" t="b">
        <f>IF(_xlfn.XLOOKUP(t_VHIUseOnly[[#This Row],[(Green Fields=Approved)]],t_SelectFields[Field Name],t_SelectFields[Fields to Be Brought to Committee],),TRUE,FALSE)</f>
        <v>0</v>
      </c>
      <c r="O73" s="113" t="b">
        <f t="shared" si="0"/>
        <v>0</v>
      </c>
    </row>
    <row r="74" spans="2:15" ht="15" customHeight="1" x14ac:dyDescent="0.2">
      <c r="B74" s="25" t="b">
        <v>0</v>
      </c>
      <c r="C74" s="11" t="s">
        <v>3</v>
      </c>
      <c r="D74" s="31" t="s">
        <v>197</v>
      </c>
      <c r="E74" s="40" t="s">
        <v>425</v>
      </c>
      <c r="F74" s="40" t="s">
        <v>425</v>
      </c>
      <c r="G74" s="40" t="s">
        <v>425</v>
      </c>
      <c r="H74" s="40"/>
      <c r="I74" s="40"/>
      <c r="J74" s="40"/>
      <c r="K74" s="40"/>
      <c r="L74" s="40"/>
      <c r="M74" s="37">
        <v>65</v>
      </c>
      <c r="N74" s="112" t="b">
        <f>IF(_xlfn.XLOOKUP(t_VHIUseOnly[[#This Row],[(Green Fields=Approved)]],t_SelectFields[Field Name],t_SelectFields[Fields to Be Brought to Committee],),TRUE,FALSE)</f>
        <v>0</v>
      </c>
      <c r="O74" s="113" t="b">
        <f t="shared" ref="O74:O137" si="1">_xlfn.XOR($B74=TRUE, $N74=TRUE)</f>
        <v>0</v>
      </c>
    </row>
    <row r="75" spans="2:15" ht="15" customHeight="1" x14ac:dyDescent="0.2">
      <c r="B75" s="25" t="b">
        <v>0</v>
      </c>
      <c r="C75" s="11" t="s">
        <v>167</v>
      </c>
      <c r="D75" s="31" t="s">
        <v>166</v>
      </c>
      <c r="E75" s="40" t="s">
        <v>425</v>
      </c>
      <c r="F75" s="40" t="s">
        <v>425</v>
      </c>
      <c r="G75" s="40" t="s">
        <v>425</v>
      </c>
      <c r="H75" s="40"/>
      <c r="I75" s="40"/>
      <c r="J75" s="40"/>
      <c r="K75" s="40"/>
      <c r="L75" s="40"/>
      <c r="M75" s="37">
        <v>66</v>
      </c>
      <c r="N75" s="112" t="b">
        <f>IF(_xlfn.XLOOKUP(t_VHIUseOnly[[#This Row],[(Green Fields=Approved)]],t_SelectFields[Field Name],t_SelectFields[Fields to Be Brought to Committee],),TRUE,FALSE)</f>
        <v>0</v>
      </c>
      <c r="O75" s="113" t="b">
        <f t="shared" si="1"/>
        <v>0</v>
      </c>
    </row>
    <row r="76" spans="2:15" ht="15" customHeight="1" x14ac:dyDescent="0.2">
      <c r="B76" s="25" t="b">
        <v>0</v>
      </c>
      <c r="C76" s="11" t="s">
        <v>174</v>
      </c>
      <c r="D76" s="31" t="s">
        <v>180</v>
      </c>
      <c r="E76" s="40" t="s">
        <v>425</v>
      </c>
      <c r="F76" s="40" t="s">
        <v>425</v>
      </c>
      <c r="G76" s="40" t="s">
        <v>425</v>
      </c>
      <c r="H76" s="40"/>
      <c r="I76" s="40"/>
      <c r="J76" s="40"/>
      <c r="K76" s="40"/>
      <c r="L76" s="40"/>
      <c r="M76" s="37">
        <v>67</v>
      </c>
      <c r="N76" s="112" t="b">
        <f>IF(_xlfn.XLOOKUP(t_VHIUseOnly[[#This Row],[(Green Fields=Approved)]],t_SelectFields[Field Name],t_SelectFields[Fields to Be Brought to Committee],),TRUE,FALSE)</f>
        <v>0</v>
      </c>
      <c r="O76" s="113" t="b">
        <f t="shared" si="1"/>
        <v>0</v>
      </c>
    </row>
    <row r="77" spans="2:15" ht="15" customHeight="1" x14ac:dyDescent="0.2">
      <c r="B77" s="25" t="b">
        <v>0</v>
      </c>
      <c r="C77" s="11" t="s">
        <v>600</v>
      </c>
      <c r="D77" s="31" t="s">
        <v>601</v>
      </c>
      <c r="E77" s="40" t="s">
        <v>425</v>
      </c>
      <c r="F77" s="40" t="s">
        <v>425</v>
      </c>
      <c r="G77" s="40" t="s">
        <v>425</v>
      </c>
      <c r="H77" s="40"/>
      <c r="I77" s="40"/>
      <c r="J77" s="40"/>
      <c r="K77" s="40"/>
      <c r="L77" s="40"/>
      <c r="M77" s="37">
        <v>68</v>
      </c>
      <c r="N77" s="112" t="b">
        <f>IF(_xlfn.XLOOKUP(t_VHIUseOnly[[#This Row],[(Green Fields=Approved)]],t_SelectFields[Field Name],t_SelectFields[Fields to Be Brought to Committee],),TRUE,FALSE)</f>
        <v>0</v>
      </c>
      <c r="O77" s="113" t="b">
        <f t="shared" si="1"/>
        <v>0</v>
      </c>
    </row>
    <row r="78" spans="2:15" ht="15" customHeight="1" x14ac:dyDescent="0.2">
      <c r="B78" s="25" t="b">
        <v>0</v>
      </c>
      <c r="C78" s="11" t="s">
        <v>4</v>
      </c>
      <c r="D78" s="31" t="s">
        <v>196</v>
      </c>
      <c r="E78" s="40" t="s">
        <v>425</v>
      </c>
      <c r="F78" s="40" t="s">
        <v>425</v>
      </c>
      <c r="G78" s="40" t="s">
        <v>425</v>
      </c>
      <c r="H78" s="40"/>
      <c r="I78" s="40"/>
      <c r="J78" s="40"/>
      <c r="K78" s="40"/>
      <c r="L78" s="40"/>
      <c r="M78" s="37">
        <v>69</v>
      </c>
      <c r="N78" s="112" t="b">
        <f>IF(_xlfn.XLOOKUP(t_VHIUseOnly[[#This Row],[(Green Fields=Approved)]],t_SelectFields[Field Name],t_SelectFields[Fields to Be Brought to Committee],),TRUE,FALSE)</f>
        <v>0</v>
      </c>
      <c r="O78" s="113" t="b">
        <f t="shared" si="1"/>
        <v>0</v>
      </c>
    </row>
    <row r="79" spans="2:15" ht="15" customHeight="1" x14ac:dyDescent="0.2">
      <c r="B79" s="25" t="b">
        <v>0</v>
      </c>
      <c r="C79" s="11" t="s">
        <v>168</v>
      </c>
      <c r="D79" s="31" t="s">
        <v>169</v>
      </c>
      <c r="E79" s="40" t="s">
        <v>425</v>
      </c>
      <c r="F79" s="40" t="s">
        <v>425</v>
      </c>
      <c r="G79" s="40" t="s">
        <v>425</v>
      </c>
      <c r="H79" s="40"/>
      <c r="I79" s="40"/>
      <c r="J79" s="40"/>
      <c r="K79" s="40"/>
      <c r="L79" s="40"/>
      <c r="M79" s="37">
        <v>70</v>
      </c>
      <c r="N79" s="112" t="b">
        <f>IF(_xlfn.XLOOKUP(t_VHIUseOnly[[#This Row],[(Green Fields=Approved)]],t_SelectFields[Field Name],t_SelectFields[Fields to Be Brought to Committee],),TRUE,FALSE)</f>
        <v>0</v>
      </c>
      <c r="O79" s="113" t="b">
        <f t="shared" si="1"/>
        <v>0</v>
      </c>
    </row>
    <row r="80" spans="2:15" ht="15" customHeight="1" x14ac:dyDescent="0.2">
      <c r="B80" s="25" t="b">
        <v>0</v>
      </c>
      <c r="C80" s="11" t="s">
        <v>175</v>
      </c>
      <c r="D80" s="31" t="s">
        <v>181</v>
      </c>
      <c r="E80" s="40" t="s">
        <v>425</v>
      </c>
      <c r="F80" s="40" t="s">
        <v>425</v>
      </c>
      <c r="G80" s="40" t="s">
        <v>425</v>
      </c>
      <c r="H80" s="40"/>
      <c r="I80" s="40"/>
      <c r="J80" s="40"/>
      <c r="K80" s="40"/>
      <c r="L80" s="40"/>
      <c r="M80" s="37">
        <v>71</v>
      </c>
      <c r="N80" s="112" t="b">
        <f>IF(_xlfn.XLOOKUP(t_VHIUseOnly[[#This Row],[(Green Fields=Approved)]],t_SelectFields[Field Name],t_SelectFields[Fields to Be Brought to Committee],),TRUE,FALSE)</f>
        <v>0</v>
      </c>
      <c r="O80" s="113" t="b">
        <f t="shared" si="1"/>
        <v>0</v>
      </c>
    </row>
    <row r="81" spans="2:15" ht="15" customHeight="1" x14ac:dyDescent="0.2">
      <c r="B81" s="25" t="b">
        <v>0</v>
      </c>
      <c r="C81" s="11" t="s">
        <v>602</v>
      </c>
      <c r="D81" s="31" t="s">
        <v>603</v>
      </c>
      <c r="E81" s="40" t="s">
        <v>425</v>
      </c>
      <c r="F81" s="40" t="s">
        <v>425</v>
      </c>
      <c r="G81" s="40" t="s">
        <v>425</v>
      </c>
      <c r="H81" s="40"/>
      <c r="I81" s="40"/>
      <c r="J81" s="40"/>
      <c r="K81" s="40"/>
      <c r="L81" s="40"/>
      <c r="M81" s="37">
        <v>72</v>
      </c>
      <c r="N81" s="112" t="b">
        <f>IF(_xlfn.XLOOKUP(t_VHIUseOnly[[#This Row],[(Green Fields=Approved)]],t_SelectFields[Field Name],t_SelectFields[Fields to Be Brought to Committee],),TRUE,FALSE)</f>
        <v>0</v>
      </c>
      <c r="O81" s="113" t="b">
        <f t="shared" si="1"/>
        <v>0</v>
      </c>
    </row>
    <row r="82" spans="2:15" ht="15" customHeight="1" x14ac:dyDescent="0.2">
      <c r="B82" s="25" t="b">
        <v>0</v>
      </c>
      <c r="C82" s="11" t="s">
        <v>5</v>
      </c>
      <c r="D82" s="31" t="s">
        <v>195</v>
      </c>
      <c r="E82" s="40" t="s">
        <v>425</v>
      </c>
      <c r="F82" s="40" t="s">
        <v>425</v>
      </c>
      <c r="G82" s="40" t="s">
        <v>425</v>
      </c>
      <c r="H82" s="40"/>
      <c r="I82" s="40"/>
      <c r="J82" s="40"/>
      <c r="K82" s="40"/>
      <c r="L82" s="40"/>
      <c r="M82" s="37">
        <v>73</v>
      </c>
      <c r="N82" s="112" t="b">
        <f>IF(_xlfn.XLOOKUP(t_VHIUseOnly[[#This Row],[(Green Fields=Approved)]],t_SelectFields[Field Name],t_SelectFields[Fields to Be Brought to Committee],),TRUE,FALSE)</f>
        <v>0</v>
      </c>
      <c r="O82" s="113" t="b">
        <f t="shared" si="1"/>
        <v>0</v>
      </c>
    </row>
    <row r="83" spans="2:15" ht="15" customHeight="1" x14ac:dyDescent="0.2">
      <c r="B83" s="25" t="b">
        <v>0</v>
      </c>
      <c r="C83" s="11" t="s">
        <v>170</v>
      </c>
      <c r="D83" s="31" t="s">
        <v>171</v>
      </c>
      <c r="E83" s="40" t="s">
        <v>425</v>
      </c>
      <c r="F83" s="40" t="s">
        <v>425</v>
      </c>
      <c r="G83" s="40" t="s">
        <v>425</v>
      </c>
      <c r="H83" s="40"/>
      <c r="I83" s="40"/>
      <c r="J83" s="40"/>
      <c r="K83" s="40"/>
      <c r="L83" s="40"/>
      <c r="M83" s="37">
        <v>74</v>
      </c>
      <c r="N83" s="112" t="b">
        <f>IF(_xlfn.XLOOKUP(t_VHIUseOnly[[#This Row],[(Green Fields=Approved)]],t_SelectFields[Field Name],t_SelectFields[Fields to Be Brought to Committee],),TRUE,FALSE)</f>
        <v>0</v>
      </c>
      <c r="O83" s="113" t="b">
        <f t="shared" si="1"/>
        <v>0</v>
      </c>
    </row>
    <row r="84" spans="2:15" ht="15" customHeight="1" x14ac:dyDescent="0.2">
      <c r="B84" s="25" t="b">
        <v>0</v>
      </c>
      <c r="C84" s="11" t="s">
        <v>176</v>
      </c>
      <c r="D84" s="31" t="s">
        <v>182</v>
      </c>
      <c r="E84" s="40" t="s">
        <v>425</v>
      </c>
      <c r="F84" s="40" t="s">
        <v>425</v>
      </c>
      <c r="G84" s="40" t="s">
        <v>425</v>
      </c>
      <c r="H84" s="40"/>
      <c r="I84" s="40"/>
      <c r="J84" s="40"/>
      <c r="K84" s="40"/>
      <c r="L84" s="40"/>
      <c r="M84" s="37">
        <v>75</v>
      </c>
      <c r="N84" s="112" t="b">
        <f>IF(_xlfn.XLOOKUP(t_VHIUseOnly[[#This Row],[(Green Fields=Approved)]],t_SelectFields[Field Name],t_SelectFields[Fields to Be Brought to Committee],),TRUE,FALSE)</f>
        <v>0</v>
      </c>
      <c r="O84" s="113" t="b">
        <f t="shared" si="1"/>
        <v>0</v>
      </c>
    </row>
    <row r="85" spans="2:15" ht="15" customHeight="1" x14ac:dyDescent="0.2">
      <c r="B85" s="25" t="b">
        <v>0</v>
      </c>
      <c r="C85" s="11" t="s">
        <v>604</v>
      </c>
      <c r="D85" s="31" t="s">
        <v>605</v>
      </c>
      <c r="E85" s="40" t="s">
        <v>425</v>
      </c>
      <c r="F85" s="40" t="s">
        <v>425</v>
      </c>
      <c r="G85" s="40" t="s">
        <v>425</v>
      </c>
      <c r="H85" s="40"/>
      <c r="I85" s="40"/>
      <c r="J85" s="40"/>
      <c r="K85" s="40"/>
      <c r="L85" s="40"/>
      <c r="M85" s="37">
        <v>76</v>
      </c>
      <c r="N85" s="112" t="b">
        <f>IF(_xlfn.XLOOKUP(t_VHIUseOnly[[#This Row],[(Green Fields=Approved)]],t_SelectFields[Field Name],t_SelectFields[Fields to Be Brought to Committee],),TRUE,FALSE)</f>
        <v>0</v>
      </c>
      <c r="O85" s="113" t="b">
        <f t="shared" si="1"/>
        <v>0</v>
      </c>
    </row>
    <row r="86" spans="2:15" ht="15" customHeight="1" x14ac:dyDescent="0.2">
      <c r="B86" s="25" t="b">
        <v>0</v>
      </c>
      <c r="C86" s="11" t="s">
        <v>451</v>
      </c>
      <c r="D86" s="31" t="s">
        <v>35</v>
      </c>
      <c r="E86" s="40" t="s">
        <v>425</v>
      </c>
      <c r="F86" s="40" t="s">
        <v>425</v>
      </c>
      <c r="G86" s="40" t="s">
        <v>425</v>
      </c>
      <c r="H86" s="40"/>
      <c r="I86" s="40"/>
      <c r="J86" s="40"/>
      <c r="K86" s="40"/>
      <c r="L86" s="40"/>
      <c r="M86" s="37">
        <v>77</v>
      </c>
      <c r="N86" s="112" t="b">
        <f>IF(_xlfn.XLOOKUP(t_VHIUseOnly[[#This Row],[(Green Fields=Approved)]],t_SelectFields[Field Name],t_SelectFields[Fields to Be Brought to Committee],),TRUE,FALSE)</f>
        <v>0</v>
      </c>
      <c r="O86" s="113" t="b">
        <f t="shared" si="1"/>
        <v>0</v>
      </c>
    </row>
    <row r="87" spans="2:15" ht="15" customHeight="1" x14ac:dyDescent="0.2">
      <c r="B87" s="25" t="b">
        <v>0</v>
      </c>
      <c r="C87" s="11" t="s">
        <v>452</v>
      </c>
      <c r="D87" s="31" t="s">
        <v>35</v>
      </c>
      <c r="E87" s="40" t="s">
        <v>425</v>
      </c>
      <c r="F87" s="40" t="s">
        <v>425</v>
      </c>
      <c r="G87" s="40" t="s">
        <v>425</v>
      </c>
      <c r="H87" s="40"/>
      <c r="I87" s="40"/>
      <c r="J87" s="40"/>
      <c r="K87" s="40"/>
      <c r="L87" s="40"/>
      <c r="M87" s="37">
        <v>78</v>
      </c>
      <c r="N87" s="112" t="b">
        <f>IF(_xlfn.XLOOKUP(t_VHIUseOnly[[#This Row],[(Green Fields=Approved)]],t_SelectFields[Field Name],t_SelectFields[Fields to Be Brought to Committee],),TRUE,FALSE)</f>
        <v>0</v>
      </c>
      <c r="O87" s="113" t="b">
        <f t="shared" si="1"/>
        <v>0</v>
      </c>
    </row>
    <row r="88" spans="2:15" ht="15" customHeight="1" x14ac:dyDescent="0.2">
      <c r="B88" s="25" t="b">
        <v>0</v>
      </c>
      <c r="C88" s="11" t="s">
        <v>453</v>
      </c>
      <c r="D88" s="31" t="s">
        <v>35</v>
      </c>
      <c r="E88" s="40" t="s">
        <v>425</v>
      </c>
      <c r="F88" s="40" t="s">
        <v>425</v>
      </c>
      <c r="G88" s="40" t="s">
        <v>425</v>
      </c>
      <c r="H88" s="40"/>
      <c r="I88" s="40"/>
      <c r="J88" s="40"/>
      <c r="K88" s="40"/>
      <c r="L88" s="40"/>
      <c r="M88" s="37">
        <v>79</v>
      </c>
      <c r="N88" s="112" t="b">
        <f>IF(_xlfn.XLOOKUP(t_VHIUseOnly[[#This Row],[(Green Fields=Approved)]],t_SelectFields[Field Name],t_SelectFields[Fields to Be Brought to Committee],),TRUE,FALSE)</f>
        <v>0</v>
      </c>
      <c r="O88" s="113" t="b">
        <f t="shared" si="1"/>
        <v>0</v>
      </c>
    </row>
    <row r="89" spans="2:15" ht="15" customHeight="1" x14ac:dyDescent="0.2">
      <c r="B89" s="25" t="b">
        <v>0</v>
      </c>
      <c r="C89" s="11" t="s">
        <v>387</v>
      </c>
      <c r="D89" s="31" t="s">
        <v>235</v>
      </c>
      <c r="E89" s="40"/>
      <c r="F89" s="40"/>
      <c r="G89" s="40"/>
      <c r="H89" s="40"/>
      <c r="I89" s="40"/>
      <c r="J89" s="40" t="s">
        <v>425</v>
      </c>
      <c r="K89" s="40"/>
      <c r="L89" s="40"/>
      <c r="M89" s="37">
        <v>80</v>
      </c>
      <c r="N89" s="112" t="b">
        <f>IF(_xlfn.XLOOKUP(t_VHIUseOnly[[#This Row],[(Green Fields=Approved)]],t_SelectFields[Field Name],t_SelectFields[Fields to Be Brought to Committee],),TRUE,FALSE)</f>
        <v>0</v>
      </c>
      <c r="O89" s="113" t="b">
        <f t="shared" si="1"/>
        <v>0</v>
      </c>
    </row>
    <row r="90" spans="2:15" ht="15" customHeight="1" x14ac:dyDescent="0.2">
      <c r="B90" s="25" t="b">
        <v>0</v>
      </c>
      <c r="C90" s="11" t="s">
        <v>388</v>
      </c>
      <c r="D90" s="31" t="s">
        <v>236</v>
      </c>
      <c r="E90" s="40"/>
      <c r="F90" s="40"/>
      <c r="G90" s="40"/>
      <c r="H90" s="40"/>
      <c r="I90" s="40"/>
      <c r="J90" s="40" t="s">
        <v>425</v>
      </c>
      <c r="K90" s="40"/>
      <c r="L90" s="40"/>
      <c r="M90" s="37">
        <v>81</v>
      </c>
      <c r="N90" s="112" t="b">
        <f>IF(_xlfn.XLOOKUP(t_VHIUseOnly[[#This Row],[(Green Fields=Approved)]],t_SelectFields[Field Name],t_SelectFields[Fields to Be Brought to Committee],),TRUE,FALSE)</f>
        <v>0</v>
      </c>
      <c r="O90" s="113" t="b">
        <f t="shared" si="1"/>
        <v>0</v>
      </c>
    </row>
    <row r="91" spans="2:15" ht="15" customHeight="1" x14ac:dyDescent="0.2">
      <c r="B91" s="25" t="b">
        <v>0</v>
      </c>
      <c r="C91" s="11" t="s">
        <v>389</v>
      </c>
      <c r="D91" s="31" t="s">
        <v>237</v>
      </c>
      <c r="E91" s="40"/>
      <c r="F91" s="40"/>
      <c r="G91" s="40"/>
      <c r="H91" s="40"/>
      <c r="I91" s="40"/>
      <c r="J91" s="40" t="s">
        <v>425</v>
      </c>
      <c r="K91" s="40"/>
      <c r="L91" s="40"/>
      <c r="M91" s="37">
        <v>82</v>
      </c>
      <c r="N91" s="112" t="b">
        <f>IF(_xlfn.XLOOKUP(t_VHIUseOnly[[#This Row],[(Green Fields=Approved)]],t_SelectFields[Field Name],t_SelectFields[Fields to Be Brought to Committee],),TRUE,FALSE)</f>
        <v>0</v>
      </c>
      <c r="O91" s="113" t="b">
        <f t="shared" si="1"/>
        <v>0</v>
      </c>
    </row>
    <row r="92" spans="2:15" ht="15" customHeight="1" x14ac:dyDescent="0.2">
      <c r="B92" s="25" t="b">
        <v>0</v>
      </c>
      <c r="C92" s="11" t="s">
        <v>390</v>
      </c>
      <c r="D92" s="31" t="s">
        <v>242</v>
      </c>
      <c r="E92" s="40"/>
      <c r="F92" s="40"/>
      <c r="G92" s="40"/>
      <c r="H92" s="40"/>
      <c r="I92" s="40"/>
      <c r="J92" s="40" t="s">
        <v>425</v>
      </c>
      <c r="K92" s="40"/>
      <c r="L92" s="40"/>
      <c r="M92" s="37">
        <v>83</v>
      </c>
      <c r="N92" s="112" t="b">
        <f>IF(_xlfn.XLOOKUP(t_VHIUseOnly[[#This Row],[(Green Fields=Approved)]],t_SelectFields[Field Name],t_SelectFields[Fields to Be Brought to Committee],),TRUE,FALSE)</f>
        <v>0</v>
      </c>
      <c r="O92" s="113" t="b">
        <f t="shared" si="1"/>
        <v>0</v>
      </c>
    </row>
    <row r="93" spans="2:15" ht="15" customHeight="1" x14ac:dyDescent="0.2">
      <c r="B93" s="25" t="b">
        <v>0</v>
      </c>
      <c r="C93" s="11" t="s">
        <v>391</v>
      </c>
      <c r="D93" s="31" t="s">
        <v>241</v>
      </c>
      <c r="E93" s="40"/>
      <c r="F93" s="40"/>
      <c r="G93" s="40"/>
      <c r="H93" s="40"/>
      <c r="I93" s="40"/>
      <c r="J93" s="40" t="s">
        <v>425</v>
      </c>
      <c r="K93" s="40"/>
      <c r="L93" s="40"/>
      <c r="M93" s="37">
        <v>84</v>
      </c>
      <c r="N93" s="112" t="b">
        <f>IF(_xlfn.XLOOKUP(t_VHIUseOnly[[#This Row],[(Green Fields=Approved)]],t_SelectFields[Field Name],t_SelectFields[Fields to Be Brought to Committee],),TRUE,FALSE)</f>
        <v>0</v>
      </c>
      <c r="O93" s="113" t="b">
        <f t="shared" si="1"/>
        <v>0</v>
      </c>
    </row>
    <row r="94" spans="2:15" ht="15" customHeight="1" x14ac:dyDescent="0.2">
      <c r="B94" s="25" t="b">
        <v>0</v>
      </c>
      <c r="C94" s="11" t="s">
        <v>392</v>
      </c>
      <c r="D94" s="31" t="s">
        <v>238</v>
      </c>
      <c r="E94" s="40"/>
      <c r="F94" s="40"/>
      <c r="G94" s="40"/>
      <c r="H94" s="40"/>
      <c r="I94" s="40"/>
      <c r="J94" s="40" t="s">
        <v>425</v>
      </c>
      <c r="K94" s="40"/>
      <c r="L94" s="40"/>
      <c r="M94" s="37">
        <v>85</v>
      </c>
      <c r="N94" s="112" t="b">
        <f>IF(_xlfn.XLOOKUP(t_VHIUseOnly[[#This Row],[(Green Fields=Approved)]],t_SelectFields[Field Name],t_SelectFields[Fields to Be Brought to Committee],),TRUE,FALSE)</f>
        <v>0</v>
      </c>
      <c r="O94" s="113" t="b">
        <f t="shared" si="1"/>
        <v>0</v>
      </c>
    </row>
    <row r="95" spans="2:15" ht="15" customHeight="1" x14ac:dyDescent="0.2">
      <c r="B95" s="25" t="b">
        <v>0</v>
      </c>
      <c r="C95" s="11" t="s">
        <v>393</v>
      </c>
      <c r="D95" s="31" t="s">
        <v>239</v>
      </c>
      <c r="E95" s="40"/>
      <c r="F95" s="40"/>
      <c r="G95" s="40"/>
      <c r="H95" s="40"/>
      <c r="I95" s="40"/>
      <c r="J95" s="40" t="s">
        <v>425</v>
      </c>
      <c r="K95" s="40"/>
      <c r="L95" s="40"/>
      <c r="M95" s="37">
        <v>86</v>
      </c>
      <c r="N95" s="112" t="b">
        <f>IF(_xlfn.XLOOKUP(t_VHIUseOnly[[#This Row],[(Green Fields=Approved)]],t_SelectFields[Field Name],t_SelectFields[Fields to Be Brought to Committee],),TRUE,FALSE)</f>
        <v>0</v>
      </c>
      <c r="O95" s="113" t="b">
        <f t="shared" si="1"/>
        <v>0</v>
      </c>
    </row>
    <row r="96" spans="2:15" ht="15" customHeight="1" x14ac:dyDescent="0.2">
      <c r="B96" s="25" t="b">
        <v>0</v>
      </c>
      <c r="C96" s="11" t="s">
        <v>394</v>
      </c>
      <c r="D96" s="31" t="s">
        <v>240</v>
      </c>
      <c r="E96" s="40"/>
      <c r="F96" s="40"/>
      <c r="G96" s="40"/>
      <c r="H96" s="40"/>
      <c r="I96" s="40"/>
      <c r="J96" s="40" t="s">
        <v>425</v>
      </c>
      <c r="K96" s="40"/>
      <c r="L96" s="40"/>
      <c r="M96" s="37">
        <v>87</v>
      </c>
      <c r="N96" s="112" t="b">
        <f>IF(_xlfn.XLOOKUP(t_VHIUseOnly[[#This Row],[(Green Fields=Approved)]],t_SelectFields[Field Name],t_SelectFields[Fields to Be Brought to Committee],),TRUE,FALSE)</f>
        <v>0</v>
      </c>
      <c r="O96" s="113" t="b">
        <f t="shared" si="1"/>
        <v>0</v>
      </c>
    </row>
    <row r="97" spans="2:15" ht="15" customHeight="1" x14ac:dyDescent="0.2">
      <c r="B97" s="25" t="b">
        <v>0</v>
      </c>
      <c r="C97" s="11" t="s">
        <v>42</v>
      </c>
      <c r="D97" s="31" t="s">
        <v>310</v>
      </c>
      <c r="E97" s="40"/>
      <c r="F97" s="40"/>
      <c r="G97" s="40"/>
      <c r="H97" s="40"/>
      <c r="I97" s="40"/>
      <c r="J97" s="40"/>
      <c r="K97" s="40"/>
      <c r="L97" s="40" t="s">
        <v>425</v>
      </c>
      <c r="M97" s="37">
        <v>88</v>
      </c>
      <c r="N97" s="112" t="b">
        <f>IF(_xlfn.XLOOKUP(t_VHIUseOnly[[#This Row],[(Green Fields=Approved)]],t_SelectFields[Field Name],t_SelectFields[Fields to Be Brought to Committee],),TRUE,FALSE)</f>
        <v>0</v>
      </c>
      <c r="O97" s="113" t="b">
        <f t="shared" si="1"/>
        <v>0</v>
      </c>
    </row>
    <row r="98" spans="2:15" ht="15" customHeight="1" x14ac:dyDescent="0.2">
      <c r="B98" s="25" t="b">
        <v>0</v>
      </c>
      <c r="C98" s="11" t="s">
        <v>43</v>
      </c>
      <c r="D98" s="31" t="s">
        <v>287</v>
      </c>
      <c r="E98" s="40"/>
      <c r="F98" s="40"/>
      <c r="G98" s="40"/>
      <c r="H98" s="40"/>
      <c r="I98" s="40"/>
      <c r="J98" s="40"/>
      <c r="K98" s="40"/>
      <c r="L98" s="40" t="s">
        <v>425</v>
      </c>
      <c r="M98" s="37">
        <v>89</v>
      </c>
      <c r="N98" s="112" t="b">
        <f>IF(_xlfn.XLOOKUP(t_VHIUseOnly[[#This Row],[(Green Fields=Approved)]],t_SelectFields[Field Name],t_SelectFields[Fields to Be Brought to Committee],),TRUE,FALSE)</f>
        <v>0</v>
      </c>
      <c r="O98" s="113" t="b">
        <f t="shared" si="1"/>
        <v>0</v>
      </c>
    </row>
    <row r="99" spans="2:15" ht="15" customHeight="1" x14ac:dyDescent="0.2">
      <c r="B99" s="25" t="b">
        <v>0</v>
      </c>
      <c r="C99" s="11" t="s">
        <v>44</v>
      </c>
      <c r="D99" s="31" t="s">
        <v>282</v>
      </c>
      <c r="E99" s="40"/>
      <c r="F99" s="40"/>
      <c r="G99" s="40"/>
      <c r="H99" s="40"/>
      <c r="I99" s="40"/>
      <c r="J99" s="40"/>
      <c r="K99" s="40"/>
      <c r="L99" s="40" t="s">
        <v>425</v>
      </c>
      <c r="M99" s="37">
        <v>90</v>
      </c>
      <c r="N99" s="112" t="b">
        <f>IF(_xlfn.XLOOKUP(t_VHIUseOnly[[#This Row],[(Green Fields=Approved)]],t_SelectFields[Field Name],t_SelectFields[Fields to Be Brought to Committee],),TRUE,FALSE)</f>
        <v>0</v>
      </c>
      <c r="O99" s="113" t="b">
        <f t="shared" si="1"/>
        <v>0</v>
      </c>
    </row>
    <row r="100" spans="2:15" ht="15" customHeight="1" x14ac:dyDescent="0.2">
      <c r="B100" s="25" t="b">
        <v>0</v>
      </c>
      <c r="C100" s="11" t="s">
        <v>45</v>
      </c>
      <c r="D100" s="31" t="s">
        <v>283</v>
      </c>
      <c r="E100" s="40"/>
      <c r="F100" s="40"/>
      <c r="G100" s="40"/>
      <c r="H100" s="40"/>
      <c r="I100" s="40"/>
      <c r="J100" s="40"/>
      <c r="K100" s="40"/>
      <c r="L100" s="40" t="s">
        <v>425</v>
      </c>
      <c r="M100" s="37">
        <v>91</v>
      </c>
      <c r="N100" s="112" t="b">
        <f>IF(_xlfn.XLOOKUP(t_VHIUseOnly[[#This Row],[(Green Fields=Approved)]],t_SelectFields[Field Name],t_SelectFields[Fields to Be Brought to Committee],),TRUE,FALSE)</f>
        <v>0</v>
      </c>
      <c r="O100" s="113" t="b">
        <f t="shared" si="1"/>
        <v>0</v>
      </c>
    </row>
    <row r="101" spans="2:15" ht="15" customHeight="1" x14ac:dyDescent="0.2">
      <c r="B101" s="25" t="b">
        <v>0</v>
      </c>
      <c r="C101" s="11" t="s">
        <v>46</v>
      </c>
      <c r="D101" s="31" t="s">
        <v>284</v>
      </c>
      <c r="E101" s="40"/>
      <c r="F101" s="40"/>
      <c r="G101" s="40"/>
      <c r="H101" s="40"/>
      <c r="I101" s="40"/>
      <c r="J101" s="40"/>
      <c r="K101" s="40"/>
      <c r="L101" s="40" t="s">
        <v>425</v>
      </c>
      <c r="M101" s="37">
        <v>92</v>
      </c>
      <c r="N101" s="112" t="b">
        <f>IF(_xlfn.XLOOKUP(t_VHIUseOnly[[#This Row],[(Green Fields=Approved)]],t_SelectFields[Field Name],t_SelectFields[Fields to Be Brought to Committee],),TRUE,FALSE)</f>
        <v>0</v>
      </c>
      <c r="O101" s="113" t="b">
        <f t="shared" si="1"/>
        <v>0</v>
      </c>
    </row>
    <row r="102" spans="2:15" ht="15" customHeight="1" x14ac:dyDescent="0.2">
      <c r="B102" s="25" t="b">
        <v>0</v>
      </c>
      <c r="C102" s="11" t="s">
        <v>47</v>
      </c>
      <c r="D102" s="31" t="s">
        <v>285</v>
      </c>
      <c r="E102" s="40"/>
      <c r="F102" s="40"/>
      <c r="G102" s="40"/>
      <c r="H102" s="40"/>
      <c r="I102" s="40"/>
      <c r="J102" s="40"/>
      <c r="K102" s="40"/>
      <c r="L102" s="40" t="s">
        <v>425</v>
      </c>
      <c r="M102" s="37">
        <v>93</v>
      </c>
      <c r="N102" s="112" t="b">
        <f>IF(_xlfn.XLOOKUP(t_VHIUseOnly[[#This Row],[(Green Fields=Approved)]],t_SelectFields[Field Name],t_SelectFields[Fields to Be Brought to Committee],),TRUE,FALSE)</f>
        <v>0</v>
      </c>
      <c r="O102" s="113" t="b">
        <f t="shared" si="1"/>
        <v>0</v>
      </c>
    </row>
    <row r="103" spans="2:15" ht="15" customHeight="1" x14ac:dyDescent="0.2">
      <c r="B103" s="25" t="b">
        <v>0</v>
      </c>
      <c r="C103" s="11" t="s">
        <v>420</v>
      </c>
      <c r="D103" s="31" t="s">
        <v>419</v>
      </c>
      <c r="E103" s="40"/>
      <c r="F103" s="40"/>
      <c r="G103" s="40"/>
      <c r="H103" s="40"/>
      <c r="I103" s="40"/>
      <c r="J103" s="40"/>
      <c r="K103" s="40"/>
      <c r="L103" s="40" t="s">
        <v>425</v>
      </c>
      <c r="M103" s="37">
        <v>94</v>
      </c>
      <c r="N103" s="112" t="b">
        <f>IF(_xlfn.XLOOKUP(t_VHIUseOnly[[#This Row],[(Green Fields=Approved)]],t_SelectFields[Field Name],t_SelectFields[Fields to Be Brought to Committee],),TRUE,FALSE)</f>
        <v>0</v>
      </c>
      <c r="O103" s="113" t="b">
        <f t="shared" si="1"/>
        <v>0</v>
      </c>
    </row>
    <row r="104" spans="2:15" ht="15" customHeight="1" x14ac:dyDescent="0.2">
      <c r="B104" s="25" t="b">
        <v>0</v>
      </c>
      <c r="C104" s="11" t="s">
        <v>48</v>
      </c>
      <c r="D104" s="31" t="s">
        <v>286</v>
      </c>
      <c r="E104" s="40"/>
      <c r="F104" s="40"/>
      <c r="G104" s="40"/>
      <c r="H104" s="40"/>
      <c r="I104" s="40"/>
      <c r="J104" s="40"/>
      <c r="K104" s="40"/>
      <c r="L104" s="40" t="s">
        <v>425</v>
      </c>
      <c r="M104" s="37">
        <v>95</v>
      </c>
      <c r="N104" s="112" t="b">
        <f>IF(_xlfn.XLOOKUP(t_VHIUseOnly[[#This Row],[(Green Fields=Approved)]],t_SelectFields[Field Name],t_SelectFields[Fields to Be Brought to Committee],),TRUE,FALSE)</f>
        <v>0</v>
      </c>
      <c r="O104" s="113" t="b">
        <f t="shared" si="1"/>
        <v>0</v>
      </c>
    </row>
    <row r="105" spans="2:15" ht="15" customHeight="1" x14ac:dyDescent="0.2">
      <c r="B105" s="25" t="b">
        <v>0</v>
      </c>
      <c r="C105" s="11" t="s">
        <v>14</v>
      </c>
      <c r="D105" s="31" t="s">
        <v>288</v>
      </c>
      <c r="E105" s="40" t="s">
        <v>425</v>
      </c>
      <c r="F105" s="40" t="s">
        <v>425</v>
      </c>
      <c r="G105" s="40" t="s">
        <v>425</v>
      </c>
      <c r="H105" s="40" t="s">
        <v>425</v>
      </c>
      <c r="I105" s="40" t="s">
        <v>425</v>
      </c>
      <c r="J105" s="40"/>
      <c r="K105" s="40"/>
      <c r="L105" s="40"/>
      <c r="M105" s="37">
        <v>96</v>
      </c>
      <c r="N105" s="112" t="b">
        <f>IF(_xlfn.XLOOKUP(t_VHIUseOnly[[#This Row],[(Green Fields=Approved)]],t_SelectFields[Field Name],t_SelectFields[Fields to Be Brought to Committee],),TRUE,FALSE)</f>
        <v>0</v>
      </c>
      <c r="O105" s="113" t="b">
        <f t="shared" si="1"/>
        <v>0</v>
      </c>
    </row>
    <row r="106" spans="2:15" ht="15" customHeight="1" x14ac:dyDescent="0.2">
      <c r="B106" s="25" t="b">
        <v>0</v>
      </c>
      <c r="C106" s="11" t="s">
        <v>15</v>
      </c>
      <c r="D106" s="31" t="s">
        <v>244</v>
      </c>
      <c r="E106" s="40"/>
      <c r="F106" s="40"/>
      <c r="G106" s="40"/>
      <c r="H106" s="40" t="s">
        <v>425</v>
      </c>
      <c r="I106" s="40" t="s">
        <v>425</v>
      </c>
      <c r="J106" s="40"/>
      <c r="K106" s="40"/>
      <c r="L106" s="40"/>
      <c r="M106" s="37">
        <v>97</v>
      </c>
      <c r="N106" s="112" t="b">
        <f>IF(_xlfn.XLOOKUP(t_VHIUseOnly[[#This Row],[(Green Fields=Approved)]],t_SelectFields[Field Name],t_SelectFields[Fields to Be Brought to Committee],),TRUE,FALSE)</f>
        <v>0</v>
      </c>
      <c r="O106" s="113" t="b">
        <f t="shared" si="1"/>
        <v>0</v>
      </c>
    </row>
    <row r="107" spans="2:15" ht="15" customHeight="1" x14ac:dyDescent="0.2">
      <c r="B107" s="25" t="b">
        <v>0</v>
      </c>
      <c r="C107" s="11" t="s">
        <v>418</v>
      </c>
      <c r="D107" s="31" t="s">
        <v>417</v>
      </c>
      <c r="E107" s="40"/>
      <c r="F107" s="40"/>
      <c r="G107" s="40"/>
      <c r="H107" s="40" t="s">
        <v>425</v>
      </c>
      <c r="I107" s="40"/>
      <c r="J107" s="40"/>
      <c r="K107" s="40"/>
      <c r="L107" s="40"/>
      <c r="M107" s="37">
        <v>98</v>
      </c>
      <c r="N107" s="112" t="b">
        <f>IF(_xlfn.XLOOKUP(t_VHIUseOnly[[#This Row],[(Green Fields=Approved)]],t_SelectFields[Field Name],t_SelectFields[Fields to Be Brought to Committee],),TRUE,FALSE)</f>
        <v>0</v>
      </c>
      <c r="O107" s="113" t="b">
        <f t="shared" si="1"/>
        <v>0</v>
      </c>
    </row>
    <row r="108" spans="2:15" ht="15" customHeight="1" x14ac:dyDescent="0.2">
      <c r="B108" s="25" t="b">
        <v>0</v>
      </c>
      <c r="C108" s="11" t="s">
        <v>416</v>
      </c>
      <c r="D108" s="31" t="s">
        <v>415</v>
      </c>
      <c r="E108" s="40"/>
      <c r="F108" s="40"/>
      <c r="G108" s="40"/>
      <c r="H108" s="40" t="s">
        <v>425</v>
      </c>
      <c r="I108" s="40"/>
      <c r="J108" s="40"/>
      <c r="K108" s="40"/>
      <c r="L108" s="40"/>
      <c r="M108" s="37">
        <v>99</v>
      </c>
      <c r="N108" s="112" t="b">
        <f>IF(_xlfn.XLOOKUP(t_VHIUseOnly[[#This Row],[(Green Fields=Approved)]],t_SelectFields[Field Name],t_SelectFields[Fields to Be Brought to Committee],),TRUE,FALSE)</f>
        <v>0</v>
      </c>
      <c r="O108" s="113" t="b">
        <f t="shared" si="1"/>
        <v>0</v>
      </c>
    </row>
    <row r="109" spans="2:15" ht="15" customHeight="1" x14ac:dyDescent="0.2">
      <c r="B109" s="25" t="b">
        <v>0</v>
      </c>
      <c r="C109" s="11" t="s">
        <v>412</v>
      </c>
      <c r="D109" s="31" t="s">
        <v>413</v>
      </c>
      <c r="E109" s="40"/>
      <c r="F109" s="40"/>
      <c r="G109" s="40"/>
      <c r="H109" s="40"/>
      <c r="I109" s="40" t="s">
        <v>425</v>
      </c>
      <c r="J109" s="40"/>
      <c r="K109" s="40"/>
      <c r="L109" s="40"/>
      <c r="M109" s="37">
        <v>100</v>
      </c>
      <c r="N109" s="112" t="b">
        <f>IF(_xlfn.XLOOKUP(t_VHIUseOnly[[#This Row],[(Green Fields=Approved)]],t_SelectFields[Field Name],t_SelectFields[Fields to Be Brought to Committee],),TRUE,FALSE)</f>
        <v>0</v>
      </c>
      <c r="O109" s="113" t="b">
        <f t="shared" si="1"/>
        <v>0</v>
      </c>
    </row>
    <row r="110" spans="2:15" ht="15" customHeight="1" x14ac:dyDescent="0.2">
      <c r="B110" s="25" t="b">
        <v>0</v>
      </c>
      <c r="C110" s="11" t="s">
        <v>518</v>
      </c>
      <c r="D110" s="31" t="s">
        <v>538</v>
      </c>
      <c r="E110" s="40"/>
      <c r="F110" s="40"/>
      <c r="G110" s="40"/>
      <c r="H110" s="40"/>
      <c r="I110" s="40"/>
      <c r="J110" s="40"/>
      <c r="K110" s="40" t="s">
        <v>425</v>
      </c>
      <c r="L110" s="40"/>
      <c r="M110" s="37">
        <v>101</v>
      </c>
      <c r="N110" s="112" t="b">
        <f>IF(_xlfn.XLOOKUP(t_VHIUseOnly[[#This Row],[(Green Fields=Approved)]],t_SelectFields[Field Name],t_SelectFields[Fields to Be Brought to Committee],),TRUE,FALSE)</f>
        <v>0</v>
      </c>
      <c r="O110" s="113" t="b">
        <f t="shared" si="1"/>
        <v>0</v>
      </c>
    </row>
    <row r="111" spans="2:15" ht="15" customHeight="1" x14ac:dyDescent="0.2">
      <c r="B111" s="25" t="b">
        <v>0</v>
      </c>
      <c r="C111" s="11" t="s">
        <v>519</v>
      </c>
      <c r="D111" s="31" t="s">
        <v>539</v>
      </c>
      <c r="E111" s="40"/>
      <c r="F111" s="40"/>
      <c r="G111" s="40"/>
      <c r="H111" s="40"/>
      <c r="I111" s="40"/>
      <c r="J111" s="40"/>
      <c r="K111" s="40" t="s">
        <v>425</v>
      </c>
      <c r="L111" s="40"/>
      <c r="M111" s="37">
        <v>102</v>
      </c>
      <c r="N111" s="112" t="b">
        <f>IF(_xlfn.XLOOKUP(t_VHIUseOnly[[#This Row],[(Green Fields=Approved)]],t_SelectFields[Field Name],t_SelectFields[Fields to Be Brought to Committee],),TRUE,FALSE)</f>
        <v>0</v>
      </c>
      <c r="O111" s="113" t="b">
        <f t="shared" si="1"/>
        <v>0</v>
      </c>
    </row>
    <row r="112" spans="2:15" ht="15" customHeight="1" x14ac:dyDescent="0.2">
      <c r="B112" s="25" t="b">
        <v>0</v>
      </c>
      <c r="C112" s="11" t="s">
        <v>421</v>
      </c>
      <c r="D112" s="31" t="s">
        <v>423</v>
      </c>
      <c r="E112" s="40"/>
      <c r="F112" s="40"/>
      <c r="G112" s="40"/>
      <c r="H112" s="40"/>
      <c r="I112" s="40" t="s">
        <v>425</v>
      </c>
      <c r="J112" s="40"/>
      <c r="K112" s="40"/>
      <c r="L112" s="40"/>
      <c r="M112" s="37">
        <v>103</v>
      </c>
      <c r="N112" s="112" t="b">
        <f>IF(_xlfn.XLOOKUP(t_VHIUseOnly[[#This Row],[(Green Fields=Approved)]],t_SelectFields[Field Name],t_SelectFields[Fields to Be Brought to Committee],),TRUE,FALSE)</f>
        <v>0</v>
      </c>
      <c r="O112" s="113" t="b">
        <f t="shared" si="1"/>
        <v>0</v>
      </c>
    </row>
    <row r="113" spans="2:15" ht="15" customHeight="1" x14ac:dyDescent="0.2">
      <c r="B113" s="25" t="b">
        <v>0</v>
      </c>
      <c r="C113" s="11" t="s">
        <v>422</v>
      </c>
      <c r="D113" s="31" t="s">
        <v>424</v>
      </c>
      <c r="E113" s="40"/>
      <c r="F113" s="40"/>
      <c r="G113" s="40"/>
      <c r="H113" s="40"/>
      <c r="I113" s="40" t="s">
        <v>425</v>
      </c>
      <c r="J113" s="40"/>
      <c r="K113" s="40"/>
      <c r="L113" s="40"/>
      <c r="M113" s="37">
        <v>104</v>
      </c>
      <c r="N113" s="112" t="b">
        <f>IF(_xlfn.XLOOKUP(t_VHIUseOnly[[#This Row],[(Green Fields=Approved)]],t_SelectFields[Field Name],t_SelectFields[Fields to Be Brought to Committee],),TRUE,FALSE)</f>
        <v>0</v>
      </c>
      <c r="O113" s="113" t="b">
        <f t="shared" si="1"/>
        <v>0</v>
      </c>
    </row>
    <row r="114" spans="2:15" ht="15" customHeight="1" x14ac:dyDescent="0.2">
      <c r="B114" s="25" t="b">
        <v>0</v>
      </c>
      <c r="C114" s="11" t="s">
        <v>16</v>
      </c>
      <c r="D114" s="31" t="s">
        <v>610</v>
      </c>
      <c r="E114" s="40" t="s">
        <v>425</v>
      </c>
      <c r="F114" s="40" t="s">
        <v>425</v>
      </c>
      <c r="G114" s="40" t="s">
        <v>425</v>
      </c>
      <c r="H114" s="40" t="s">
        <v>425</v>
      </c>
      <c r="I114" s="40" t="s">
        <v>425</v>
      </c>
      <c r="J114" s="40"/>
      <c r="K114" s="40"/>
      <c r="L114" s="40"/>
      <c r="M114" s="37">
        <v>105</v>
      </c>
      <c r="N114" s="112" t="b">
        <f>IF(_xlfn.XLOOKUP(t_VHIUseOnly[[#This Row],[(Green Fields=Approved)]],t_SelectFields[Field Name],t_SelectFields[Fields to Be Brought to Committee],),TRUE,FALSE)</f>
        <v>0</v>
      </c>
      <c r="O114" s="113" t="b">
        <f t="shared" si="1"/>
        <v>0</v>
      </c>
    </row>
    <row r="115" spans="2:15" ht="15" customHeight="1" x14ac:dyDescent="0.2">
      <c r="B115" s="25" t="b">
        <v>0</v>
      </c>
      <c r="C115" s="11" t="s">
        <v>56</v>
      </c>
      <c r="D115" s="31" t="s">
        <v>693</v>
      </c>
      <c r="E115" s="40" t="s">
        <v>425</v>
      </c>
      <c r="F115" s="40" t="s">
        <v>425</v>
      </c>
      <c r="G115" s="40" t="s">
        <v>425</v>
      </c>
      <c r="H115" s="40" t="s">
        <v>425</v>
      </c>
      <c r="I115" s="40" t="s">
        <v>425</v>
      </c>
      <c r="J115" s="40"/>
      <c r="K115" s="40"/>
      <c r="L115" s="40"/>
      <c r="M115" s="37">
        <v>106</v>
      </c>
      <c r="N115" s="112" t="b">
        <f>IF(_xlfn.XLOOKUP(t_VHIUseOnly[[#This Row],[(Green Fields=Approved)]],t_SelectFields[Field Name],t_SelectFields[Fields to Be Brought to Committee],),TRUE,FALSE)</f>
        <v>0</v>
      </c>
      <c r="O115" s="113" t="b">
        <f t="shared" si="1"/>
        <v>0</v>
      </c>
    </row>
    <row r="116" spans="2:15" ht="15" customHeight="1" x14ac:dyDescent="0.2">
      <c r="B116" s="25" t="b">
        <v>0</v>
      </c>
      <c r="C116" s="11" t="s">
        <v>57</v>
      </c>
      <c r="D116" s="31" t="s">
        <v>694</v>
      </c>
      <c r="E116" s="40" t="s">
        <v>425</v>
      </c>
      <c r="F116" s="40" t="s">
        <v>425</v>
      </c>
      <c r="G116" s="40" t="s">
        <v>425</v>
      </c>
      <c r="H116" s="40" t="s">
        <v>425</v>
      </c>
      <c r="I116" s="40" t="s">
        <v>425</v>
      </c>
      <c r="J116" s="40"/>
      <c r="K116" s="40"/>
      <c r="L116" s="40"/>
      <c r="M116" s="37">
        <v>107</v>
      </c>
      <c r="N116" s="112" t="b">
        <f>IF(_xlfn.XLOOKUP(t_VHIUseOnly[[#This Row],[(Green Fields=Approved)]],t_SelectFields[Field Name],t_SelectFields[Fields to Be Brought to Committee],),TRUE,FALSE)</f>
        <v>0</v>
      </c>
      <c r="O116" s="113" t="b">
        <f t="shared" si="1"/>
        <v>0</v>
      </c>
    </row>
    <row r="117" spans="2:15" ht="15" customHeight="1" x14ac:dyDescent="0.2">
      <c r="B117" s="25" t="b">
        <v>0</v>
      </c>
      <c r="C117" s="11" t="s">
        <v>395</v>
      </c>
      <c r="D117" s="31" t="s">
        <v>243</v>
      </c>
      <c r="E117" s="40" t="s">
        <v>425</v>
      </c>
      <c r="F117" s="40" t="s">
        <v>425</v>
      </c>
      <c r="G117" s="40" t="s">
        <v>425</v>
      </c>
      <c r="H117" s="40" t="s">
        <v>425</v>
      </c>
      <c r="I117" s="40" t="s">
        <v>425</v>
      </c>
      <c r="J117" s="40"/>
      <c r="K117" s="40"/>
      <c r="L117" s="40"/>
      <c r="M117" s="37">
        <v>108</v>
      </c>
      <c r="N117" s="112" t="b">
        <f>IF(_xlfn.XLOOKUP(t_VHIUseOnly[[#This Row],[(Green Fields=Approved)]],t_SelectFields[Field Name],t_SelectFields[Fields to Be Brought to Committee],),TRUE,FALSE)</f>
        <v>0</v>
      </c>
      <c r="O117" s="113" t="b">
        <f t="shared" si="1"/>
        <v>0</v>
      </c>
    </row>
    <row r="118" spans="2:15" ht="15" customHeight="1" x14ac:dyDescent="0.2">
      <c r="B118" s="25" t="b">
        <v>0</v>
      </c>
      <c r="C118" s="11" t="s">
        <v>104</v>
      </c>
      <c r="D118" s="31" t="s">
        <v>248</v>
      </c>
      <c r="E118" s="40" t="s">
        <v>425</v>
      </c>
      <c r="F118" s="40"/>
      <c r="G118" s="40"/>
      <c r="H118" s="40"/>
      <c r="I118" s="40"/>
      <c r="J118" s="40"/>
      <c r="K118" s="40"/>
      <c r="L118" s="40"/>
      <c r="M118" s="37">
        <v>109</v>
      </c>
      <c r="N118" s="112" t="b">
        <f>IF(_xlfn.XLOOKUP(t_VHIUseOnly[[#This Row],[(Green Fields=Approved)]],t_SelectFields[Field Name],t_SelectFields[Fields to Be Brought to Committee],),TRUE,FALSE)</f>
        <v>0</v>
      </c>
      <c r="O118" s="113" t="b">
        <f t="shared" si="1"/>
        <v>0</v>
      </c>
    </row>
    <row r="119" spans="2:15" ht="15" customHeight="1" x14ac:dyDescent="0.2">
      <c r="B119" s="25" t="b">
        <v>0</v>
      </c>
      <c r="C119" s="11" t="s">
        <v>688</v>
      </c>
      <c r="D119" s="31" t="s">
        <v>606</v>
      </c>
      <c r="E119" s="40" t="s">
        <v>425</v>
      </c>
      <c r="F119" s="40" t="s">
        <v>425</v>
      </c>
      <c r="G119" s="40" t="s">
        <v>425</v>
      </c>
      <c r="H119" s="40" t="s">
        <v>425</v>
      </c>
      <c r="I119" s="40"/>
      <c r="J119" s="40"/>
      <c r="K119" s="40"/>
      <c r="L119" s="40"/>
      <c r="M119" s="37">
        <v>110</v>
      </c>
      <c r="N119" s="112" t="b">
        <f>IF(_xlfn.XLOOKUP(t_VHIUseOnly[[#This Row],[(Green Fields=Approved)]],t_SelectFields[Field Name],t_SelectFields[Fields to Be Brought to Committee],),TRUE,FALSE)</f>
        <v>0</v>
      </c>
      <c r="O119" s="113" t="b">
        <f t="shared" si="1"/>
        <v>0</v>
      </c>
    </row>
    <row r="120" spans="2:15" ht="15" customHeight="1" x14ac:dyDescent="0.2">
      <c r="B120" s="25" t="b">
        <v>0</v>
      </c>
      <c r="C120" s="11" t="s">
        <v>689</v>
      </c>
      <c r="D120" s="31" t="s">
        <v>690</v>
      </c>
      <c r="E120" s="40" t="s">
        <v>425</v>
      </c>
      <c r="F120" s="40" t="s">
        <v>425</v>
      </c>
      <c r="G120" s="40" t="s">
        <v>425</v>
      </c>
      <c r="H120" s="40" t="s">
        <v>425</v>
      </c>
      <c r="I120" s="40"/>
      <c r="J120" s="40"/>
      <c r="K120" s="40"/>
      <c r="L120" s="40"/>
      <c r="M120" s="37">
        <v>110</v>
      </c>
      <c r="N120" s="112" t="b">
        <f>IF(_xlfn.XLOOKUP(t_VHIUseOnly[[#This Row],[(Green Fields=Approved)]],t_SelectFields[Field Name],t_SelectFields[Fields to Be Brought to Committee],),TRUE,FALSE)</f>
        <v>0</v>
      </c>
      <c r="O120" s="113" t="b">
        <f t="shared" si="1"/>
        <v>0</v>
      </c>
    </row>
    <row r="121" spans="2:15" ht="15" customHeight="1" x14ac:dyDescent="0.2">
      <c r="B121" s="25" t="b">
        <v>0</v>
      </c>
      <c r="C121" s="11" t="s">
        <v>691</v>
      </c>
      <c r="D121" s="31" t="s">
        <v>250</v>
      </c>
      <c r="E121" s="40" t="s">
        <v>425</v>
      </c>
      <c r="F121" s="40" t="s">
        <v>425</v>
      </c>
      <c r="G121" s="40" t="s">
        <v>425</v>
      </c>
      <c r="H121" s="40" t="s">
        <v>425</v>
      </c>
      <c r="I121" s="40"/>
      <c r="J121" s="40"/>
      <c r="K121" s="40"/>
      <c r="L121" s="40"/>
      <c r="M121" s="37">
        <v>111</v>
      </c>
      <c r="N121" s="112" t="b">
        <f>IF(_xlfn.XLOOKUP(t_VHIUseOnly[[#This Row],[(Green Fields=Approved)]],t_SelectFields[Field Name],t_SelectFields[Fields to Be Brought to Committee],),TRUE,FALSE)</f>
        <v>0</v>
      </c>
      <c r="O121" s="113" t="b">
        <f t="shared" si="1"/>
        <v>0</v>
      </c>
    </row>
    <row r="122" spans="2:15" ht="15" customHeight="1" x14ac:dyDescent="0.2">
      <c r="B122" s="25" t="b">
        <v>0</v>
      </c>
      <c r="C122" s="11" t="s">
        <v>692</v>
      </c>
      <c r="D122" s="31" t="s">
        <v>703</v>
      </c>
      <c r="E122" s="40" t="s">
        <v>425</v>
      </c>
      <c r="F122" s="40" t="s">
        <v>425</v>
      </c>
      <c r="G122" s="40" t="s">
        <v>425</v>
      </c>
      <c r="H122" s="40" t="s">
        <v>425</v>
      </c>
      <c r="I122" s="40"/>
      <c r="J122" s="40"/>
      <c r="K122" s="40"/>
      <c r="L122" s="40"/>
      <c r="M122" s="37">
        <v>111</v>
      </c>
      <c r="N122" s="112" t="b">
        <f>IF(_xlfn.XLOOKUP(t_VHIUseOnly[[#This Row],[(Green Fields=Approved)]],t_SelectFields[Field Name],t_SelectFields[Fields to Be Brought to Committee],),TRUE,FALSE)</f>
        <v>0</v>
      </c>
      <c r="O122" s="113" t="b">
        <f t="shared" si="1"/>
        <v>0</v>
      </c>
    </row>
    <row r="123" spans="2:15" ht="15" customHeight="1" x14ac:dyDescent="0.2">
      <c r="B123" s="25" t="b">
        <v>0</v>
      </c>
      <c r="C123" s="11" t="s">
        <v>704</v>
      </c>
      <c r="D123" s="31" t="s">
        <v>249</v>
      </c>
      <c r="E123" s="40" t="s">
        <v>425</v>
      </c>
      <c r="F123" s="40" t="s">
        <v>425</v>
      </c>
      <c r="G123" s="40" t="s">
        <v>425</v>
      </c>
      <c r="H123" s="40" t="s">
        <v>425</v>
      </c>
      <c r="I123" s="40"/>
      <c r="J123" s="40"/>
      <c r="K123" s="40"/>
      <c r="L123" s="40"/>
      <c r="M123" s="37">
        <v>112</v>
      </c>
      <c r="N123" s="112" t="b">
        <f>IF(_xlfn.XLOOKUP(t_VHIUseOnly[[#This Row],[(Green Fields=Approved)]],t_SelectFields[Field Name],t_SelectFields[Fields to Be Brought to Committee],),TRUE,FALSE)</f>
        <v>0</v>
      </c>
      <c r="O123" s="113" t="b">
        <f t="shared" si="1"/>
        <v>0</v>
      </c>
    </row>
    <row r="124" spans="2:15" ht="15" customHeight="1" x14ac:dyDescent="0.2">
      <c r="B124" s="25" t="b">
        <v>0</v>
      </c>
      <c r="C124" s="11" t="s">
        <v>706</v>
      </c>
      <c r="D124" s="31" t="s">
        <v>716</v>
      </c>
      <c r="E124" s="40" t="s">
        <v>425</v>
      </c>
      <c r="F124" s="40" t="s">
        <v>425</v>
      </c>
      <c r="G124" s="40" t="s">
        <v>425</v>
      </c>
      <c r="H124" s="40" t="s">
        <v>425</v>
      </c>
      <c r="I124" s="40"/>
      <c r="J124" s="40"/>
      <c r="K124" s="40"/>
      <c r="L124" s="40"/>
      <c r="M124" s="37">
        <v>112</v>
      </c>
      <c r="N124" s="112" t="b">
        <f>IF(_xlfn.XLOOKUP(t_VHIUseOnly[[#This Row],[(Green Fields=Approved)]],t_SelectFields[Field Name],t_SelectFields[Fields to Be Brought to Committee],),TRUE,FALSE)</f>
        <v>0</v>
      </c>
      <c r="O124" s="113" t="b">
        <f t="shared" si="1"/>
        <v>0</v>
      </c>
    </row>
    <row r="125" spans="2:15" ht="15" customHeight="1" x14ac:dyDescent="0.2">
      <c r="B125" s="25" t="b">
        <v>0</v>
      </c>
      <c r="C125" s="11" t="s">
        <v>705</v>
      </c>
      <c r="D125" s="31" t="s">
        <v>708</v>
      </c>
      <c r="E125" s="40" t="s">
        <v>425</v>
      </c>
      <c r="F125" s="40" t="s">
        <v>425</v>
      </c>
      <c r="G125" s="40" t="s">
        <v>425</v>
      </c>
      <c r="H125" s="40" t="s">
        <v>425</v>
      </c>
      <c r="I125" s="40"/>
      <c r="J125" s="40"/>
      <c r="K125" s="40"/>
      <c r="L125" s="40"/>
      <c r="M125" s="37">
        <v>113</v>
      </c>
      <c r="N125" s="112" t="b">
        <f>IF(_xlfn.XLOOKUP(t_VHIUseOnly[[#This Row],[(Green Fields=Approved)]],t_SelectFields[Field Name],t_SelectFields[Fields to Be Brought to Committee],),TRUE,FALSE)</f>
        <v>0</v>
      </c>
      <c r="O125" s="113" t="b">
        <f t="shared" si="1"/>
        <v>0</v>
      </c>
    </row>
    <row r="126" spans="2:15" ht="15" customHeight="1" x14ac:dyDescent="0.2">
      <c r="B126" s="25" t="b">
        <v>0</v>
      </c>
      <c r="C126" s="11" t="s">
        <v>707</v>
      </c>
      <c r="D126" s="31" t="s">
        <v>246</v>
      </c>
      <c r="E126" s="40" t="s">
        <v>425</v>
      </c>
      <c r="F126" s="40" t="s">
        <v>425</v>
      </c>
      <c r="G126" s="40" t="s">
        <v>425</v>
      </c>
      <c r="H126" s="40" t="s">
        <v>425</v>
      </c>
      <c r="I126" s="40"/>
      <c r="J126" s="40"/>
      <c r="K126" s="40"/>
      <c r="L126" s="40"/>
      <c r="M126" s="37">
        <v>113</v>
      </c>
      <c r="N126" s="112" t="b">
        <f>IF(_xlfn.XLOOKUP(t_VHIUseOnly[[#This Row],[(Green Fields=Approved)]],t_SelectFields[Field Name],t_SelectFields[Fields to Be Brought to Committee],),TRUE,FALSE)</f>
        <v>0</v>
      </c>
      <c r="O126" s="113" t="b">
        <f t="shared" si="1"/>
        <v>0</v>
      </c>
    </row>
    <row r="127" spans="2:15" ht="15" customHeight="1" x14ac:dyDescent="0.2">
      <c r="B127" s="25" t="b">
        <v>0</v>
      </c>
      <c r="C127" s="11" t="s">
        <v>105</v>
      </c>
      <c r="D127" s="31" t="s">
        <v>247</v>
      </c>
      <c r="E127" s="40" t="s">
        <v>425</v>
      </c>
      <c r="F127" s="40" t="s">
        <v>425</v>
      </c>
      <c r="G127" s="40" t="s">
        <v>425</v>
      </c>
      <c r="H127" s="40" t="s">
        <v>425</v>
      </c>
      <c r="I127" s="40"/>
      <c r="J127" s="40"/>
      <c r="K127" s="40"/>
      <c r="L127" s="40"/>
      <c r="M127" s="37">
        <v>114</v>
      </c>
      <c r="N127" s="112" t="b">
        <f>IF(_xlfn.XLOOKUP(t_VHIUseOnly[[#This Row],[(Green Fields=Approved)]],t_SelectFields[Field Name],t_SelectFields[Fields to Be Brought to Committee],),TRUE,FALSE)</f>
        <v>0</v>
      </c>
      <c r="O127" s="113" t="b">
        <f t="shared" si="1"/>
        <v>0</v>
      </c>
    </row>
    <row r="128" spans="2:15" ht="15" customHeight="1" x14ac:dyDescent="0.2">
      <c r="B128" s="25" t="b">
        <v>0</v>
      </c>
      <c r="C128" s="11" t="s">
        <v>106</v>
      </c>
      <c r="D128" s="31" t="s">
        <v>252</v>
      </c>
      <c r="E128" s="40"/>
      <c r="F128" s="40"/>
      <c r="G128" s="40"/>
      <c r="H128" s="40" t="s">
        <v>425</v>
      </c>
      <c r="I128" s="40"/>
      <c r="J128" s="40"/>
      <c r="K128" s="40"/>
      <c r="L128" s="40"/>
      <c r="M128" s="37">
        <v>115</v>
      </c>
      <c r="N128" s="112" t="b">
        <f>IF(_xlfn.XLOOKUP(t_VHIUseOnly[[#This Row],[(Green Fields=Approved)]],t_SelectFields[Field Name],t_SelectFields[Fields to Be Brought to Committee],),TRUE,FALSE)</f>
        <v>0</v>
      </c>
      <c r="O128" s="113" t="b">
        <f t="shared" si="1"/>
        <v>0</v>
      </c>
    </row>
    <row r="129" spans="2:15" ht="15" customHeight="1" x14ac:dyDescent="0.2">
      <c r="B129" s="25" t="b">
        <v>0</v>
      </c>
      <c r="C129" s="11" t="s">
        <v>107</v>
      </c>
      <c r="D129" s="31" t="s">
        <v>253</v>
      </c>
      <c r="E129" s="40"/>
      <c r="F129" s="40"/>
      <c r="G129" s="40"/>
      <c r="H129" s="40" t="s">
        <v>425</v>
      </c>
      <c r="I129" s="40"/>
      <c r="J129" s="40"/>
      <c r="K129" s="40"/>
      <c r="L129" s="40"/>
      <c r="M129" s="37">
        <v>116</v>
      </c>
      <c r="N129" s="112" t="b">
        <f>IF(_xlfn.XLOOKUP(t_VHIUseOnly[[#This Row],[(Green Fields=Approved)]],t_SelectFields[Field Name],t_SelectFields[Fields to Be Brought to Committee],),TRUE,FALSE)</f>
        <v>0</v>
      </c>
      <c r="O129" s="113" t="b">
        <f t="shared" si="1"/>
        <v>0</v>
      </c>
    </row>
    <row r="130" spans="2:15" ht="15" customHeight="1" x14ac:dyDescent="0.2">
      <c r="B130" s="25" t="b">
        <v>0</v>
      </c>
      <c r="C130" s="11" t="s">
        <v>108</v>
      </c>
      <c r="D130" s="31" t="s">
        <v>245</v>
      </c>
      <c r="E130" s="40" t="s">
        <v>425</v>
      </c>
      <c r="F130" s="40" t="s">
        <v>425</v>
      </c>
      <c r="G130" s="40" t="s">
        <v>425</v>
      </c>
      <c r="H130" s="40" t="s">
        <v>425</v>
      </c>
      <c r="I130" s="40"/>
      <c r="J130" s="40"/>
      <c r="K130" s="40"/>
      <c r="L130" s="40"/>
      <c r="M130" s="37">
        <v>117</v>
      </c>
      <c r="N130" s="112" t="b">
        <f>IF(_xlfn.XLOOKUP(t_VHIUseOnly[[#This Row],[(Green Fields=Approved)]],t_SelectFields[Field Name],t_SelectFields[Fields to Be Brought to Committee],),TRUE,FALSE)</f>
        <v>0</v>
      </c>
      <c r="O130" s="113" t="b">
        <f t="shared" si="1"/>
        <v>0</v>
      </c>
    </row>
    <row r="131" spans="2:15" ht="15" customHeight="1" x14ac:dyDescent="0.2">
      <c r="B131" s="25" t="b">
        <v>0</v>
      </c>
      <c r="C131" s="11" t="s">
        <v>396</v>
      </c>
      <c r="D131" s="31" t="s">
        <v>317</v>
      </c>
      <c r="E131" s="40" t="s">
        <v>425</v>
      </c>
      <c r="F131" s="40"/>
      <c r="G131" s="40"/>
      <c r="H131" s="40"/>
      <c r="I131" s="40"/>
      <c r="J131" s="40"/>
      <c r="K131" s="40"/>
      <c r="L131" s="40"/>
      <c r="M131" s="37">
        <v>118</v>
      </c>
      <c r="N131" s="112" t="b">
        <f>IF(_xlfn.XLOOKUP(t_VHIUseOnly[[#This Row],[(Green Fields=Approved)]],t_SelectFields[Field Name],t_SelectFields[Fields to Be Brought to Committee],),TRUE,FALSE)</f>
        <v>0</v>
      </c>
      <c r="O131" s="113" t="b">
        <f t="shared" si="1"/>
        <v>0</v>
      </c>
    </row>
    <row r="132" spans="2:15" ht="15" customHeight="1" x14ac:dyDescent="0.2">
      <c r="B132" s="25" t="b">
        <v>0</v>
      </c>
      <c r="C132" s="11" t="s">
        <v>397</v>
      </c>
      <c r="D132" s="31" t="s">
        <v>297</v>
      </c>
      <c r="E132" s="40" t="s">
        <v>425</v>
      </c>
      <c r="F132" s="40"/>
      <c r="G132" s="40"/>
      <c r="H132" s="40"/>
      <c r="I132" s="40"/>
      <c r="J132" s="40"/>
      <c r="K132" s="40"/>
      <c r="L132" s="40"/>
      <c r="M132" s="37">
        <v>119</v>
      </c>
      <c r="N132" s="112" t="b">
        <f>IF(_xlfn.XLOOKUP(t_VHIUseOnly[[#This Row],[(Green Fields=Approved)]],t_SelectFields[Field Name],t_SelectFields[Fields to Be Brought to Committee],),TRUE,FALSE)</f>
        <v>0</v>
      </c>
      <c r="O132" s="113" t="b">
        <f t="shared" si="1"/>
        <v>0</v>
      </c>
    </row>
    <row r="133" spans="2:15" ht="15" customHeight="1" x14ac:dyDescent="0.2">
      <c r="B133" s="25" t="b">
        <v>0</v>
      </c>
      <c r="C133" s="11" t="s">
        <v>293</v>
      </c>
      <c r="D133" s="31" t="s">
        <v>316</v>
      </c>
      <c r="E133" s="40" t="s">
        <v>425</v>
      </c>
      <c r="F133" s="40" t="s">
        <v>425</v>
      </c>
      <c r="G133" s="40"/>
      <c r="H133" s="40"/>
      <c r="I133" s="40"/>
      <c r="J133" s="40"/>
      <c r="K133" s="40"/>
      <c r="L133" s="40"/>
      <c r="M133" s="37">
        <v>120</v>
      </c>
      <c r="N133" s="112" t="b">
        <f>IF(_xlfn.XLOOKUP(t_VHIUseOnly[[#This Row],[(Green Fields=Approved)]],t_SelectFields[Field Name],t_SelectFields[Fields to Be Brought to Committee],),TRUE,FALSE)</f>
        <v>0</v>
      </c>
      <c r="O133" s="113" t="b">
        <f t="shared" si="1"/>
        <v>0</v>
      </c>
    </row>
    <row r="134" spans="2:15" ht="15" customHeight="1" x14ac:dyDescent="0.2">
      <c r="B134" s="25" t="b">
        <v>0</v>
      </c>
      <c r="C134" s="11" t="s">
        <v>295</v>
      </c>
      <c r="D134" s="31" t="s">
        <v>296</v>
      </c>
      <c r="E134" s="40" t="s">
        <v>425</v>
      </c>
      <c r="F134" s="40" t="s">
        <v>425</v>
      </c>
      <c r="G134" s="40"/>
      <c r="H134" s="40"/>
      <c r="I134" s="40"/>
      <c r="J134" s="40"/>
      <c r="K134" s="40"/>
      <c r="L134" s="40"/>
      <c r="M134" s="37">
        <v>121</v>
      </c>
      <c r="N134" s="112" t="b">
        <f>IF(_xlfn.XLOOKUP(t_VHIUseOnly[[#This Row],[(Green Fields=Approved)]],t_SelectFields[Field Name],t_SelectFields[Fields to Be Brought to Committee],),TRUE,FALSE)</f>
        <v>0</v>
      </c>
      <c r="O134" s="113" t="b">
        <f t="shared" si="1"/>
        <v>0</v>
      </c>
    </row>
    <row r="135" spans="2:15" ht="15" customHeight="1" x14ac:dyDescent="0.2">
      <c r="B135" s="25" t="b">
        <v>0</v>
      </c>
      <c r="C135" s="11" t="s">
        <v>109</v>
      </c>
      <c r="D135" s="31" t="s">
        <v>294</v>
      </c>
      <c r="E135" s="40" t="s">
        <v>425</v>
      </c>
      <c r="F135" s="40" t="s">
        <v>425</v>
      </c>
      <c r="G135" s="40"/>
      <c r="H135" s="40"/>
      <c r="I135" s="40"/>
      <c r="J135" s="40"/>
      <c r="K135" s="40"/>
      <c r="L135" s="40"/>
      <c r="M135" s="37">
        <v>122</v>
      </c>
      <c r="N135" s="112" t="b">
        <f>IF(_xlfn.XLOOKUP(t_VHIUseOnly[[#This Row],[(Green Fields=Approved)]],t_SelectFields[Field Name],t_SelectFields[Fields to Be Brought to Committee],),TRUE,FALSE)</f>
        <v>0</v>
      </c>
      <c r="O135" s="113" t="b">
        <f t="shared" si="1"/>
        <v>0</v>
      </c>
    </row>
    <row r="136" spans="2:15" ht="15" customHeight="1" x14ac:dyDescent="0.2">
      <c r="B136" s="25" t="b">
        <v>0</v>
      </c>
      <c r="C136" s="11" t="s">
        <v>8</v>
      </c>
      <c r="D136" s="31" t="s">
        <v>255</v>
      </c>
      <c r="E136" s="37" t="s">
        <v>724</v>
      </c>
      <c r="F136" s="37" t="s">
        <v>724</v>
      </c>
      <c r="G136" s="37" t="s">
        <v>724</v>
      </c>
      <c r="H136" s="37" t="s">
        <v>724</v>
      </c>
      <c r="I136" s="37"/>
      <c r="J136" s="37" t="s">
        <v>724</v>
      </c>
      <c r="K136" s="37"/>
      <c r="L136" s="37"/>
      <c r="M136" s="37">
        <v>123</v>
      </c>
      <c r="N136" s="112" t="b">
        <f>IF(_xlfn.XLOOKUP(t_VHIUseOnly[[#This Row],[(Green Fields=Approved)]],t_SelectFields[Field Name],t_SelectFields[Fields to Be Brought to Committee],),TRUE,FALSE)</f>
        <v>0</v>
      </c>
      <c r="O136" s="113" t="b">
        <f t="shared" si="1"/>
        <v>0</v>
      </c>
    </row>
    <row r="137" spans="2:15" ht="15" customHeight="1" x14ac:dyDescent="0.2">
      <c r="B137" s="25" t="b">
        <v>0</v>
      </c>
      <c r="C137" s="11" t="s">
        <v>9</v>
      </c>
      <c r="D137" s="31" t="s">
        <v>292</v>
      </c>
      <c r="E137" s="40" t="s">
        <v>425</v>
      </c>
      <c r="F137" s="40" t="s">
        <v>425</v>
      </c>
      <c r="G137" s="40" t="s">
        <v>425</v>
      </c>
      <c r="H137" s="40" t="s">
        <v>425</v>
      </c>
      <c r="I137" s="40"/>
      <c r="J137" s="40"/>
      <c r="K137" s="40"/>
      <c r="L137" s="40"/>
      <c r="M137" s="37">
        <v>124</v>
      </c>
      <c r="N137" s="112" t="b">
        <f>IF(_xlfn.XLOOKUP(t_VHIUseOnly[[#This Row],[(Green Fields=Approved)]],t_SelectFields[Field Name],t_SelectFields[Fields to Be Brought to Committee],),TRUE,FALSE)</f>
        <v>0</v>
      </c>
      <c r="O137" s="113" t="b">
        <f t="shared" si="1"/>
        <v>0</v>
      </c>
    </row>
    <row r="138" spans="2:15" ht="15" customHeight="1" x14ac:dyDescent="0.2">
      <c r="B138" s="25" t="b">
        <v>0</v>
      </c>
      <c r="C138" s="11" t="s">
        <v>111</v>
      </c>
      <c r="D138" s="31" t="s">
        <v>611</v>
      </c>
      <c r="E138" s="40" t="s">
        <v>425</v>
      </c>
      <c r="F138" s="40" t="s">
        <v>425</v>
      </c>
      <c r="G138" s="40"/>
      <c r="H138" s="40"/>
      <c r="I138" s="40"/>
      <c r="J138" s="40"/>
      <c r="K138" s="40"/>
      <c r="L138" s="40"/>
      <c r="M138" s="37">
        <v>125</v>
      </c>
      <c r="N138" s="112" t="b">
        <f>IF(_xlfn.XLOOKUP(t_VHIUseOnly[[#This Row],[(Green Fields=Approved)]],t_SelectFields[Field Name],t_SelectFields[Fields to Be Brought to Committee],),TRUE,FALSE)</f>
        <v>0</v>
      </c>
      <c r="O138" s="113" t="b">
        <f t="shared" ref="O138:O201" si="2">_xlfn.XOR($B138=TRUE, $N138=TRUE)</f>
        <v>0</v>
      </c>
    </row>
    <row r="139" spans="2:15" ht="15" customHeight="1" x14ac:dyDescent="0.2">
      <c r="B139" s="25" t="b">
        <v>0</v>
      </c>
      <c r="C139" s="11" t="s">
        <v>36</v>
      </c>
      <c r="D139" s="31" t="s">
        <v>254</v>
      </c>
      <c r="E139" s="40" t="s">
        <v>425</v>
      </c>
      <c r="F139" s="40" t="s">
        <v>425</v>
      </c>
      <c r="G139" s="40"/>
      <c r="H139" s="40"/>
      <c r="I139" s="40"/>
      <c r="J139" s="40"/>
      <c r="K139" s="40"/>
      <c r="L139" s="40"/>
      <c r="M139" s="37">
        <v>126</v>
      </c>
      <c r="N139" s="112" t="b">
        <f>IF(_xlfn.XLOOKUP(t_VHIUseOnly[[#This Row],[(Green Fields=Approved)]],t_SelectFields[Field Name],t_SelectFields[Fields to Be Brought to Committee],),TRUE,FALSE)</f>
        <v>0</v>
      </c>
      <c r="O139" s="113" t="b">
        <f t="shared" si="2"/>
        <v>0</v>
      </c>
    </row>
    <row r="140" spans="2:15" ht="15" customHeight="1" x14ac:dyDescent="0.2">
      <c r="B140" s="25" t="b">
        <v>0</v>
      </c>
      <c r="C140" s="11" t="s">
        <v>37</v>
      </c>
      <c r="D140" s="31" t="s">
        <v>710</v>
      </c>
      <c r="E140" s="40" t="s">
        <v>425</v>
      </c>
      <c r="F140" s="40" t="s">
        <v>425</v>
      </c>
      <c r="G140" s="40"/>
      <c r="H140" s="40"/>
      <c r="I140" s="40"/>
      <c r="J140" s="40"/>
      <c r="K140" s="40"/>
      <c r="L140" s="40"/>
      <c r="M140" s="37">
        <v>127</v>
      </c>
      <c r="N140" s="112" t="b">
        <f>IF(_xlfn.XLOOKUP(t_VHIUseOnly[[#This Row],[(Green Fields=Approved)]],t_SelectFields[Field Name],t_SelectFields[Fields to Be Brought to Committee],),TRUE,FALSE)</f>
        <v>0</v>
      </c>
      <c r="O140" s="113" t="b">
        <f t="shared" si="2"/>
        <v>0</v>
      </c>
    </row>
    <row r="141" spans="2:15" ht="15" customHeight="1" x14ac:dyDescent="0.2">
      <c r="B141" s="25" t="b">
        <v>0</v>
      </c>
      <c r="C141" s="11" t="s">
        <v>110</v>
      </c>
      <c r="D141" s="31" t="s">
        <v>718</v>
      </c>
      <c r="E141" s="40" t="s">
        <v>425</v>
      </c>
      <c r="F141" s="40" t="s">
        <v>425</v>
      </c>
      <c r="G141" s="40"/>
      <c r="H141" s="40"/>
      <c r="I141" s="40"/>
      <c r="J141" s="40"/>
      <c r="K141" s="40"/>
      <c r="L141" s="40"/>
      <c r="M141" s="37">
        <v>128</v>
      </c>
      <c r="N141" s="112" t="b">
        <f>IF(_xlfn.XLOOKUP(t_VHIUseOnly[[#This Row],[(Green Fields=Approved)]],t_SelectFields[Field Name],t_SelectFields[Fields to Be Brought to Committee],),TRUE,FALSE)</f>
        <v>0</v>
      </c>
      <c r="O141" s="113" t="b">
        <f t="shared" si="2"/>
        <v>0</v>
      </c>
    </row>
    <row r="142" spans="2:15" ht="15" customHeight="1" x14ac:dyDescent="0.2">
      <c r="B142" s="25" t="b">
        <v>0</v>
      </c>
      <c r="C142" s="11" t="s">
        <v>10</v>
      </c>
      <c r="D142" s="31" t="s">
        <v>719</v>
      </c>
      <c r="E142" s="40" t="s">
        <v>425</v>
      </c>
      <c r="F142" s="40" t="s">
        <v>425</v>
      </c>
      <c r="G142" s="40" t="s">
        <v>425</v>
      </c>
      <c r="H142" s="40" t="s">
        <v>425</v>
      </c>
      <c r="I142" s="40"/>
      <c r="J142" s="40"/>
      <c r="K142" s="40"/>
      <c r="L142" s="40"/>
      <c r="M142" s="37">
        <v>129</v>
      </c>
      <c r="N142" s="112" t="b">
        <f>IF(_xlfn.XLOOKUP(t_VHIUseOnly[[#This Row],[(Green Fields=Approved)]],t_SelectFields[Field Name],t_SelectFields[Fields to Be Brought to Committee],),TRUE,FALSE)</f>
        <v>0</v>
      </c>
      <c r="O142" s="113" t="b">
        <f t="shared" si="2"/>
        <v>0</v>
      </c>
    </row>
    <row r="143" spans="2:15" ht="15" customHeight="1" x14ac:dyDescent="0.2">
      <c r="B143" s="25" t="b">
        <v>0</v>
      </c>
      <c r="C143" s="11" t="s">
        <v>475</v>
      </c>
      <c r="D143" s="31" t="s">
        <v>711</v>
      </c>
      <c r="E143" s="40" t="s">
        <v>425</v>
      </c>
      <c r="F143" s="40" t="s">
        <v>425</v>
      </c>
      <c r="G143" s="40" t="s">
        <v>425</v>
      </c>
      <c r="H143" s="40"/>
      <c r="I143" s="40"/>
      <c r="J143" s="40"/>
      <c r="K143" s="40"/>
      <c r="L143" s="40"/>
      <c r="M143" s="37">
        <v>130</v>
      </c>
      <c r="N143" s="112" t="b">
        <f>IF(_xlfn.XLOOKUP(t_VHIUseOnly[[#This Row],[(Green Fields=Approved)]],t_SelectFields[Field Name],t_SelectFields[Fields to Be Brought to Committee],),TRUE,FALSE)</f>
        <v>0</v>
      </c>
      <c r="O143" s="113" t="b">
        <f t="shared" si="2"/>
        <v>0</v>
      </c>
    </row>
    <row r="144" spans="2:15" ht="15" customHeight="1" x14ac:dyDescent="0.2">
      <c r="B144" s="25" t="b">
        <v>0</v>
      </c>
      <c r="C144" s="11" t="s">
        <v>476</v>
      </c>
      <c r="D144" s="31" t="s">
        <v>540</v>
      </c>
      <c r="E144" s="40" t="s">
        <v>425</v>
      </c>
      <c r="F144" s="40" t="s">
        <v>425</v>
      </c>
      <c r="G144" s="40"/>
      <c r="H144" s="40" t="s">
        <v>425</v>
      </c>
      <c r="I144" s="40"/>
      <c r="J144" s="40"/>
      <c r="K144" s="40"/>
      <c r="L144" s="40"/>
      <c r="M144" s="37">
        <v>131</v>
      </c>
      <c r="N144" s="112" t="b">
        <f>IF(_xlfn.XLOOKUP(t_VHIUseOnly[[#This Row],[(Green Fields=Approved)]],t_SelectFields[Field Name],t_SelectFields[Fields to Be Brought to Committee],),TRUE,FALSE)</f>
        <v>0</v>
      </c>
      <c r="O144" s="113" t="b">
        <f t="shared" si="2"/>
        <v>0</v>
      </c>
    </row>
    <row r="145" spans="2:15" ht="15" customHeight="1" x14ac:dyDescent="0.2">
      <c r="B145" s="25" t="b">
        <v>0</v>
      </c>
      <c r="C145" s="11" t="s">
        <v>477</v>
      </c>
      <c r="D145" s="31" t="s">
        <v>542</v>
      </c>
      <c r="E145" s="40" t="s">
        <v>425</v>
      </c>
      <c r="F145" s="40" t="s">
        <v>425</v>
      </c>
      <c r="G145" s="40"/>
      <c r="H145" s="40" t="s">
        <v>425</v>
      </c>
      <c r="I145" s="40"/>
      <c r="J145" s="40"/>
      <c r="K145" s="40"/>
      <c r="L145" s="40"/>
      <c r="M145" s="37">
        <v>132</v>
      </c>
      <c r="N145" s="112" t="b">
        <f>IF(_xlfn.XLOOKUP(t_VHIUseOnly[[#This Row],[(Green Fields=Approved)]],t_SelectFields[Field Name],t_SelectFields[Fields to Be Brought to Committee],),TRUE,FALSE)</f>
        <v>0</v>
      </c>
      <c r="O145" s="113" t="b">
        <f t="shared" si="2"/>
        <v>0</v>
      </c>
    </row>
    <row r="146" spans="2:15" ht="15" customHeight="1" x14ac:dyDescent="0.2">
      <c r="B146" s="25" t="b">
        <v>0</v>
      </c>
      <c r="C146" s="11" t="s">
        <v>478</v>
      </c>
      <c r="D146" s="31" t="s">
        <v>541</v>
      </c>
      <c r="E146" s="40" t="s">
        <v>425</v>
      </c>
      <c r="F146" s="40" t="s">
        <v>425</v>
      </c>
      <c r="G146" s="40"/>
      <c r="H146" s="40" t="s">
        <v>425</v>
      </c>
      <c r="I146" s="40"/>
      <c r="J146" s="40"/>
      <c r="K146" s="40"/>
      <c r="L146" s="40"/>
      <c r="M146" s="37">
        <v>133</v>
      </c>
      <c r="N146" s="112" t="b">
        <f>IF(_xlfn.XLOOKUP(t_VHIUseOnly[[#This Row],[(Green Fields=Approved)]],t_SelectFields[Field Name],t_SelectFields[Fields to Be Brought to Committee],),TRUE,FALSE)</f>
        <v>0</v>
      </c>
      <c r="O146" s="113" t="b">
        <f t="shared" si="2"/>
        <v>0</v>
      </c>
    </row>
    <row r="147" spans="2:15" ht="15" customHeight="1" x14ac:dyDescent="0.2">
      <c r="B147" s="25" t="b">
        <v>0</v>
      </c>
      <c r="C147" s="11" t="s">
        <v>479</v>
      </c>
      <c r="D147" s="31" t="s">
        <v>543</v>
      </c>
      <c r="E147" s="40" t="s">
        <v>425</v>
      </c>
      <c r="F147" s="40" t="s">
        <v>425</v>
      </c>
      <c r="G147" s="40" t="s">
        <v>425</v>
      </c>
      <c r="H147" s="40"/>
      <c r="I147" s="40"/>
      <c r="J147" s="40"/>
      <c r="K147" s="40"/>
      <c r="L147" s="40"/>
      <c r="M147" s="37">
        <v>134</v>
      </c>
      <c r="N147" s="112" t="b">
        <f>IF(_xlfn.XLOOKUP(t_VHIUseOnly[[#This Row],[(Green Fields=Approved)]],t_SelectFields[Field Name],t_SelectFields[Fields to Be Brought to Committee],),TRUE,FALSE)</f>
        <v>0</v>
      </c>
      <c r="O147" s="113" t="b">
        <f t="shared" si="2"/>
        <v>0</v>
      </c>
    </row>
    <row r="148" spans="2:15" ht="15" customHeight="1" x14ac:dyDescent="0.2">
      <c r="B148" s="25" t="b">
        <v>0</v>
      </c>
      <c r="C148" s="11" t="s">
        <v>11</v>
      </c>
      <c r="D148" s="31" t="s">
        <v>311</v>
      </c>
      <c r="E148" s="40"/>
      <c r="F148" s="40" t="s">
        <v>425</v>
      </c>
      <c r="G148" s="40" t="s">
        <v>425</v>
      </c>
      <c r="H148" s="40"/>
      <c r="I148" s="40"/>
      <c r="J148" s="40"/>
      <c r="K148" s="40"/>
      <c r="L148" s="40"/>
      <c r="M148" s="37">
        <v>135</v>
      </c>
      <c r="N148" s="112" t="b">
        <f>IF(_xlfn.XLOOKUP(t_VHIUseOnly[[#This Row],[(Green Fields=Approved)]],t_SelectFields[Field Name],t_SelectFields[Fields to Be Brought to Committee],),TRUE,FALSE)</f>
        <v>0</v>
      </c>
      <c r="O148" s="113" t="b">
        <f t="shared" si="2"/>
        <v>0</v>
      </c>
    </row>
    <row r="149" spans="2:15" ht="15" customHeight="1" x14ac:dyDescent="0.2">
      <c r="B149" s="25" t="b">
        <v>0</v>
      </c>
      <c r="C149" s="11" t="s">
        <v>480</v>
      </c>
      <c r="D149" s="31" t="s">
        <v>717</v>
      </c>
      <c r="E149" s="40" t="s">
        <v>425</v>
      </c>
      <c r="F149" s="40" t="s">
        <v>425</v>
      </c>
      <c r="G149" s="40" t="s">
        <v>425</v>
      </c>
      <c r="H149" s="40" t="s">
        <v>425</v>
      </c>
      <c r="I149" s="40"/>
      <c r="J149" s="40"/>
      <c r="K149" s="40"/>
      <c r="L149" s="40"/>
      <c r="M149" s="37">
        <v>136</v>
      </c>
      <c r="N149" s="112" t="b">
        <f>IF(_xlfn.XLOOKUP(t_VHIUseOnly[[#This Row],[(Green Fields=Approved)]],t_SelectFields[Field Name],t_SelectFields[Fields to Be Brought to Committee],),TRUE,FALSE)</f>
        <v>0</v>
      </c>
      <c r="O149" s="113" t="b">
        <f t="shared" si="2"/>
        <v>0</v>
      </c>
    </row>
    <row r="150" spans="2:15" ht="15" customHeight="1" x14ac:dyDescent="0.2">
      <c r="B150" s="25" t="b">
        <v>0</v>
      </c>
      <c r="C150" s="11" t="s">
        <v>481</v>
      </c>
      <c r="D150" s="31" t="s">
        <v>559</v>
      </c>
      <c r="E150" s="40" t="s">
        <v>425</v>
      </c>
      <c r="F150" s="40" t="s">
        <v>425</v>
      </c>
      <c r="G150" s="40" t="s">
        <v>425</v>
      </c>
      <c r="H150" s="40" t="s">
        <v>425</v>
      </c>
      <c r="I150" s="40"/>
      <c r="J150" s="40"/>
      <c r="K150" s="40"/>
      <c r="L150" s="40"/>
      <c r="M150" s="37">
        <v>137</v>
      </c>
      <c r="N150" s="112" t="b">
        <f>IF(_xlfn.XLOOKUP(t_VHIUseOnly[[#This Row],[(Green Fields=Approved)]],t_SelectFields[Field Name],t_SelectFields[Fields to Be Brought to Committee],),TRUE,FALSE)</f>
        <v>0</v>
      </c>
      <c r="O150" s="113" t="b">
        <f t="shared" si="2"/>
        <v>0</v>
      </c>
    </row>
    <row r="151" spans="2:15" ht="15" customHeight="1" x14ac:dyDescent="0.2">
      <c r="B151" s="25" t="b">
        <v>0</v>
      </c>
      <c r="C151" s="11" t="s">
        <v>544</v>
      </c>
      <c r="D151" s="31" t="s">
        <v>721</v>
      </c>
      <c r="E151" s="40" t="s">
        <v>425</v>
      </c>
      <c r="F151" s="40" t="s">
        <v>425</v>
      </c>
      <c r="G151" s="40" t="s">
        <v>425</v>
      </c>
      <c r="H151" s="40" t="s">
        <v>425</v>
      </c>
      <c r="I151" s="40"/>
      <c r="J151" s="40"/>
      <c r="K151" s="40"/>
      <c r="L151" s="40"/>
      <c r="M151" s="37">
        <v>138</v>
      </c>
      <c r="N151" s="112" t="b">
        <f>IF(_xlfn.XLOOKUP(t_VHIUseOnly[[#This Row],[(Green Fields=Approved)]],t_SelectFields[Field Name],t_SelectFields[Fields to Be Brought to Committee],),TRUE,FALSE)</f>
        <v>0</v>
      </c>
      <c r="O151" s="113" t="b">
        <f t="shared" si="2"/>
        <v>0</v>
      </c>
    </row>
    <row r="152" spans="2:15" ht="15" customHeight="1" x14ac:dyDescent="0.2">
      <c r="B152" s="25" t="b">
        <v>0</v>
      </c>
      <c r="C152" s="11" t="s">
        <v>257</v>
      </c>
      <c r="D152" s="31" t="s">
        <v>765</v>
      </c>
      <c r="E152" s="40" t="s">
        <v>425</v>
      </c>
      <c r="F152" s="40" t="s">
        <v>425</v>
      </c>
      <c r="G152" s="40" t="s">
        <v>425</v>
      </c>
      <c r="H152" s="40"/>
      <c r="I152" s="40"/>
      <c r="J152" s="40"/>
      <c r="K152" s="40"/>
      <c r="L152" s="40"/>
      <c r="M152" s="37">
        <v>139</v>
      </c>
      <c r="N152" s="112" t="b">
        <f>IF(_xlfn.XLOOKUP(t_VHIUseOnly[[#This Row],[(Green Fields=Approved)]],t_SelectFields[Field Name],t_SelectFields[Fields to Be Brought to Committee],),TRUE,FALSE)</f>
        <v>0</v>
      </c>
      <c r="O152" s="113" t="b">
        <f t="shared" si="2"/>
        <v>0</v>
      </c>
    </row>
    <row r="153" spans="2:15" ht="15" customHeight="1" x14ac:dyDescent="0.2">
      <c r="B153" s="25" t="b">
        <v>0</v>
      </c>
      <c r="C153" s="11" t="s">
        <v>398</v>
      </c>
      <c r="D153" s="31" t="s">
        <v>259</v>
      </c>
      <c r="E153" s="40" t="s">
        <v>425</v>
      </c>
      <c r="F153" s="40" t="s">
        <v>425</v>
      </c>
      <c r="G153" s="40" t="s">
        <v>425</v>
      </c>
      <c r="H153" s="40" t="s">
        <v>425</v>
      </c>
      <c r="I153" s="40"/>
      <c r="J153" s="40"/>
      <c r="K153" s="40"/>
      <c r="L153" s="40"/>
      <c r="M153" s="37">
        <v>140</v>
      </c>
      <c r="N153" s="112" t="b">
        <f>IF(_xlfn.XLOOKUP(t_VHIUseOnly[[#This Row],[(Green Fields=Approved)]],t_SelectFields[Field Name],t_SelectFields[Fields to Be Brought to Committee],),TRUE,FALSE)</f>
        <v>0</v>
      </c>
      <c r="O153" s="113" t="b">
        <f t="shared" si="2"/>
        <v>0</v>
      </c>
    </row>
    <row r="154" spans="2:15" ht="15" customHeight="1" x14ac:dyDescent="0.2">
      <c r="B154" s="25" t="b">
        <v>0</v>
      </c>
      <c r="C154" s="11" t="s">
        <v>399</v>
      </c>
      <c r="D154" s="31" t="s">
        <v>256</v>
      </c>
      <c r="E154" s="40" t="s">
        <v>425</v>
      </c>
      <c r="F154" s="40" t="s">
        <v>425</v>
      </c>
      <c r="G154" s="40" t="s">
        <v>425</v>
      </c>
      <c r="H154" s="40" t="s">
        <v>425</v>
      </c>
      <c r="I154" s="40"/>
      <c r="J154" s="40"/>
      <c r="K154" s="40"/>
      <c r="L154" s="40"/>
      <c r="M154" s="37">
        <v>141</v>
      </c>
      <c r="N154" s="112" t="b">
        <f>IF(_xlfn.XLOOKUP(t_VHIUseOnly[[#This Row],[(Green Fields=Approved)]],t_SelectFields[Field Name],t_SelectFields[Fields to Be Brought to Committee],),TRUE,FALSE)</f>
        <v>0</v>
      </c>
      <c r="O154" s="113" t="b">
        <f t="shared" si="2"/>
        <v>0</v>
      </c>
    </row>
    <row r="155" spans="2:15" ht="15" customHeight="1" x14ac:dyDescent="0.2">
      <c r="B155" s="25" t="b">
        <v>0</v>
      </c>
      <c r="C155" s="11" t="s">
        <v>400</v>
      </c>
      <c r="D155" s="31" t="s">
        <v>402</v>
      </c>
      <c r="E155" s="40"/>
      <c r="F155" s="40"/>
      <c r="G155" s="40"/>
      <c r="H155" s="40"/>
      <c r="I155" s="40" t="s">
        <v>425</v>
      </c>
      <c r="J155" s="40"/>
      <c r="K155" s="40"/>
      <c r="L155" s="40"/>
      <c r="M155" s="37">
        <v>142</v>
      </c>
      <c r="N155" s="112" t="b">
        <f>IF(_xlfn.XLOOKUP(t_VHIUseOnly[[#This Row],[(Green Fields=Approved)]],t_SelectFields[Field Name],t_SelectFields[Fields to Be Brought to Committee],),TRUE,FALSE)</f>
        <v>0</v>
      </c>
      <c r="O155" s="113" t="b">
        <f t="shared" si="2"/>
        <v>0</v>
      </c>
    </row>
    <row r="156" spans="2:15" ht="15" customHeight="1" x14ac:dyDescent="0.2">
      <c r="B156" s="25" t="b">
        <v>0</v>
      </c>
      <c r="C156" s="11" t="s">
        <v>401</v>
      </c>
      <c r="D156" s="31" t="s">
        <v>403</v>
      </c>
      <c r="E156" s="40"/>
      <c r="F156" s="40"/>
      <c r="G156" s="40"/>
      <c r="H156" s="40"/>
      <c r="I156" s="40" t="s">
        <v>425</v>
      </c>
      <c r="J156" s="40"/>
      <c r="K156" s="40"/>
      <c r="L156" s="40"/>
      <c r="M156" s="37">
        <v>143</v>
      </c>
      <c r="N156" s="112" t="b">
        <f>IF(_xlfn.XLOOKUP(t_VHIUseOnly[[#This Row],[(Green Fields=Approved)]],t_SelectFields[Field Name],t_SelectFields[Fields to Be Brought to Committee],),TRUE,FALSE)</f>
        <v>0</v>
      </c>
      <c r="O156" s="113" t="b">
        <f t="shared" si="2"/>
        <v>0</v>
      </c>
    </row>
    <row r="157" spans="2:15" ht="15" customHeight="1" x14ac:dyDescent="0.2">
      <c r="B157" s="25" t="b">
        <v>0</v>
      </c>
      <c r="C157" s="11" t="s">
        <v>6</v>
      </c>
      <c r="D157" s="31" t="s">
        <v>306</v>
      </c>
      <c r="E157" s="40"/>
      <c r="F157" s="40"/>
      <c r="G157" s="40"/>
      <c r="H157" s="40"/>
      <c r="I157" s="40"/>
      <c r="J157" s="40"/>
      <c r="K157" s="40" t="s">
        <v>425</v>
      </c>
      <c r="L157" s="40"/>
      <c r="M157" s="37">
        <v>144</v>
      </c>
      <c r="N157" s="112" t="b">
        <f>IF(_xlfn.XLOOKUP(t_VHIUseOnly[[#This Row],[(Green Fields=Approved)]],t_SelectFields[Field Name],t_SelectFields[Fields to Be Brought to Committee],),TRUE,FALSE)</f>
        <v>0</v>
      </c>
      <c r="O157" s="113" t="b">
        <f t="shared" si="2"/>
        <v>0</v>
      </c>
    </row>
    <row r="158" spans="2:15" ht="15" customHeight="1" x14ac:dyDescent="0.2">
      <c r="B158" s="25" t="b">
        <v>0</v>
      </c>
      <c r="C158" s="11" t="s">
        <v>7</v>
      </c>
      <c r="D158" s="31" t="s">
        <v>291</v>
      </c>
      <c r="E158" s="40"/>
      <c r="F158" s="40"/>
      <c r="G158" s="40"/>
      <c r="H158" s="40"/>
      <c r="I158" s="40"/>
      <c r="J158" s="40"/>
      <c r="K158" s="40" t="s">
        <v>425</v>
      </c>
      <c r="L158" s="40"/>
      <c r="M158" s="37">
        <v>145</v>
      </c>
      <c r="N158" s="112" t="b">
        <f>IF(_xlfn.XLOOKUP(t_VHIUseOnly[[#This Row],[(Green Fields=Approved)]],t_SelectFields[Field Name],t_SelectFields[Fields to Be Brought to Committee],),TRUE,FALSE)</f>
        <v>0</v>
      </c>
      <c r="O158" s="113" t="b">
        <f t="shared" si="2"/>
        <v>0</v>
      </c>
    </row>
    <row r="159" spans="2:15" ht="15" customHeight="1" x14ac:dyDescent="0.2">
      <c r="B159" s="25" t="b">
        <v>0</v>
      </c>
      <c r="C159" s="11" t="s">
        <v>404</v>
      </c>
      <c r="D159" s="31" t="s">
        <v>720</v>
      </c>
      <c r="E159" s="40" t="s">
        <v>425</v>
      </c>
      <c r="F159" s="40" t="s">
        <v>425</v>
      </c>
      <c r="G159" s="40" t="s">
        <v>425</v>
      </c>
      <c r="H159" s="40" t="s">
        <v>425</v>
      </c>
      <c r="I159" s="40" t="s">
        <v>425</v>
      </c>
      <c r="J159" s="40"/>
      <c r="K159" s="40"/>
      <c r="L159" s="40"/>
      <c r="M159" s="37">
        <v>146</v>
      </c>
      <c r="N159" s="112" t="b">
        <f>IF(_xlfn.XLOOKUP(t_VHIUseOnly[[#This Row],[(Green Fields=Approved)]],t_SelectFields[Field Name],t_SelectFields[Fields to Be Brought to Committee],),TRUE,FALSE)</f>
        <v>0</v>
      </c>
      <c r="O159" s="113" t="b">
        <f t="shared" si="2"/>
        <v>0</v>
      </c>
    </row>
    <row r="160" spans="2:15" ht="15" customHeight="1" x14ac:dyDescent="0.2">
      <c r="B160" s="25" t="b">
        <v>0</v>
      </c>
      <c r="C160" s="11" t="s">
        <v>12</v>
      </c>
      <c r="D160" s="31" t="s">
        <v>714</v>
      </c>
      <c r="E160" s="40" t="s">
        <v>425</v>
      </c>
      <c r="F160" s="40" t="s">
        <v>425</v>
      </c>
      <c r="G160" s="40" t="s">
        <v>425</v>
      </c>
      <c r="H160" s="40" t="s">
        <v>425</v>
      </c>
      <c r="I160" s="40" t="s">
        <v>425</v>
      </c>
      <c r="J160" s="40"/>
      <c r="K160" s="40"/>
      <c r="L160" s="40"/>
      <c r="M160" s="37">
        <v>147</v>
      </c>
      <c r="N160" s="112" t="b">
        <f>IF(_xlfn.XLOOKUP(t_VHIUseOnly[[#This Row],[(Green Fields=Approved)]],t_SelectFields[Field Name],t_SelectFields[Fields to Be Brought to Committee],),TRUE,FALSE)</f>
        <v>0</v>
      </c>
      <c r="O160" s="113" t="b">
        <f t="shared" si="2"/>
        <v>0</v>
      </c>
    </row>
    <row r="161" spans="2:15" ht="15" customHeight="1" x14ac:dyDescent="0.2">
      <c r="B161" s="25" t="b">
        <v>0</v>
      </c>
      <c r="C161" s="11" t="s">
        <v>13</v>
      </c>
      <c r="D161" s="31" t="s">
        <v>713</v>
      </c>
      <c r="E161" s="40" t="s">
        <v>425</v>
      </c>
      <c r="F161" s="40" t="s">
        <v>425</v>
      </c>
      <c r="G161" s="40" t="s">
        <v>425</v>
      </c>
      <c r="H161" s="40" t="s">
        <v>425</v>
      </c>
      <c r="I161" s="40" t="s">
        <v>425</v>
      </c>
      <c r="J161" s="40"/>
      <c r="K161" s="40"/>
      <c r="L161" s="40"/>
      <c r="M161" s="37">
        <v>148</v>
      </c>
      <c r="N161" s="112" t="b">
        <f>IF(_xlfn.XLOOKUP(t_VHIUseOnly[[#This Row],[(Green Fields=Approved)]],t_SelectFields[Field Name],t_SelectFields[Fields to Be Brought to Committee],),TRUE,FALSE)</f>
        <v>0</v>
      </c>
      <c r="O161" s="113" t="b">
        <f t="shared" si="2"/>
        <v>0</v>
      </c>
    </row>
    <row r="162" spans="2:15" ht="15" customHeight="1" x14ac:dyDescent="0.2">
      <c r="B162" s="25" t="b">
        <v>0</v>
      </c>
      <c r="C162" s="11" t="s">
        <v>258</v>
      </c>
      <c r="D162" s="31" t="s">
        <v>712</v>
      </c>
      <c r="E162" s="40"/>
      <c r="F162" s="40"/>
      <c r="G162" s="40"/>
      <c r="H162" s="40"/>
      <c r="I162" s="40" t="s">
        <v>425</v>
      </c>
      <c r="J162" s="40"/>
      <c r="K162" s="40"/>
      <c r="L162" s="40"/>
      <c r="M162" s="37">
        <v>149</v>
      </c>
      <c r="N162" s="112" t="b">
        <f>IF(_xlfn.XLOOKUP(t_VHIUseOnly[[#This Row],[(Green Fields=Approved)]],t_SelectFields[Field Name],t_SelectFields[Fields to Be Brought to Committee],),TRUE,FALSE)</f>
        <v>0</v>
      </c>
      <c r="O162" s="113" t="b">
        <f t="shared" si="2"/>
        <v>0</v>
      </c>
    </row>
    <row r="163" spans="2:15" ht="15" customHeight="1" x14ac:dyDescent="0.2">
      <c r="B163" s="25" t="b">
        <v>0</v>
      </c>
      <c r="C163" s="11" t="s">
        <v>405</v>
      </c>
      <c r="D163" s="31" t="s">
        <v>261</v>
      </c>
      <c r="E163" s="40"/>
      <c r="F163" s="40"/>
      <c r="G163" s="40"/>
      <c r="H163" s="40"/>
      <c r="I163" s="40" t="s">
        <v>425</v>
      </c>
      <c r="J163" s="40"/>
      <c r="K163" s="40"/>
      <c r="L163" s="40"/>
      <c r="M163" s="37">
        <v>150</v>
      </c>
      <c r="N163" s="112" t="b">
        <f>IF(_xlfn.XLOOKUP(t_VHIUseOnly[[#This Row],[(Green Fields=Approved)]],t_SelectFields[Field Name],t_SelectFields[Fields to Be Brought to Committee],),TRUE,FALSE)</f>
        <v>0</v>
      </c>
      <c r="O163" s="113" t="b">
        <f t="shared" si="2"/>
        <v>0</v>
      </c>
    </row>
    <row r="164" spans="2:15" ht="15" customHeight="1" x14ac:dyDescent="0.2">
      <c r="B164" s="25" t="b">
        <v>0</v>
      </c>
      <c r="C164" s="11" t="s">
        <v>406</v>
      </c>
      <c r="D164" s="31" t="s">
        <v>307</v>
      </c>
      <c r="E164" s="40"/>
      <c r="F164" s="40"/>
      <c r="G164" s="40"/>
      <c r="H164" s="40"/>
      <c r="I164" s="40" t="s">
        <v>425</v>
      </c>
      <c r="J164" s="40"/>
      <c r="K164" s="40"/>
      <c r="L164" s="40"/>
      <c r="M164" s="37">
        <v>151</v>
      </c>
      <c r="N164" s="112" t="b">
        <f>IF(_xlfn.XLOOKUP(t_VHIUseOnly[[#This Row],[(Green Fields=Approved)]],t_SelectFields[Field Name],t_SelectFields[Fields to Be Brought to Committee],),TRUE,FALSE)</f>
        <v>0</v>
      </c>
      <c r="O164" s="113" t="b">
        <f t="shared" si="2"/>
        <v>0</v>
      </c>
    </row>
    <row r="165" spans="2:15" ht="15" customHeight="1" x14ac:dyDescent="0.2">
      <c r="B165" s="25" t="b">
        <v>0</v>
      </c>
      <c r="C165" s="11" t="s">
        <v>53</v>
      </c>
      <c r="D165" s="31" t="s">
        <v>608</v>
      </c>
      <c r="E165" s="40"/>
      <c r="F165" s="40"/>
      <c r="G165" s="40"/>
      <c r="H165" s="40"/>
      <c r="I165" s="40" t="s">
        <v>425</v>
      </c>
      <c r="J165" s="40"/>
      <c r="K165" s="40"/>
      <c r="L165" s="40"/>
      <c r="M165" s="37">
        <v>152</v>
      </c>
      <c r="N165" s="112" t="b">
        <f>IF(_xlfn.XLOOKUP(t_VHIUseOnly[[#This Row],[(Green Fields=Approved)]],t_SelectFields[Field Name],t_SelectFields[Fields to Be Brought to Committee],),TRUE,FALSE)</f>
        <v>0</v>
      </c>
      <c r="O165" s="113" t="b">
        <f t="shared" si="2"/>
        <v>0</v>
      </c>
    </row>
    <row r="166" spans="2:15" ht="15" customHeight="1" x14ac:dyDescent="0.2">
      <c r="B166" s="25" t="b">
        <v>0</v>
      </c>
      <c r="C166" s="11" t="s">
        <v>407</v>
      </c>
      <c r="D166" s="31" t="s">
        <v>607</v>
      </c>
      <c r="E166" s="40"/>
      <c r="F166" s="40"/>
      <c r="G166" s="40"/>
      <c r="H166" s="40"/>
      <c r="I166" s="40" t="s">
        <v>425</v>
      </c>
      <c r="J166" s="40"/>
      <c r="K166" s="40"/>
      <c r="L166" s="40"/>
      <c r="M166" s="37">
        <v>153</v>
      </c>
      <c r="N166" s="112" t="b">
        <f>IF(_xlfn.XLOOKUP(t_VHIUseOnly[[#This Row],[(Green Fields=Approved)]],t_SelectFields[Field Name],t_SelectFields[Fields to Be Brought to Committee],),TRUE,FALSE)</f>
        <v>0</v>
      </c>
      <c r="O166" s="113" t="b">
        <f t="shared" si="2"/>
        <v>0</v>
      </c>
    </row>
    <row r="167" spans="2:15" ht="15" customHeight="1" x14ac:dyDescent="0.2">
      <c r="B167" s="25" t="b">
        <v>0</v>
      </c>
      <c r="C167" s="11" t="s">
        <v>637</v>
      </c>
      <c r="D167" s="31" t="s">
        <v>638</v>
      </c>
      <c r="E167" s="40" t="s">
        <v>425</v>
      </c>
      <c r="F167" s="40" t="s">
        <v>425</v>
      </c>
      <c r="G167" s="40" t="s">
        <v>425</v>
      </c>
      <c r="H167" s="40" t="s">
        <v>425</v>
      </c>
      <c r="I167" s="40"/>
      <c r="J167" s="40"/>
      <c r="K167" s="40"/>
      <c r="L167" s="40"/>
      <c r="M167" s="37">
        <v>154</v>
      </c>
      <c r="N167" s="112" t="b">
        <f>IF(_xlfn.XLOOKUP(t_VHIUseOnly[[#This Row],[(Green Fields=Approved)]],t_SelectFields[Field Name],t_SelectFields[Fields to Be Brought to Committee],),TRUE,FALSE)</f>
        <v>0</v>
      </c>
      <c r="O167" s="113" t="b">
        <f t="shared" si="2"/>
        <v>0</v>
      </c>
    </row>
    <row r="168" spans="2:15" ht="15" customHeight="1" x14ac:dyDescent="0.2">
      <c r="B168" s="25" t="b">
        <v>0</v>
      </c>
      <c r="C168" s="101" t="s">
        <v>52</v>
      </c>
      <c r="D168" s="31" t="s">
        <v>260</v>
      </c>
      <c r="E168" s="41" t="s">
        <v>425</v>
      </c>
      <c r="F168" s="41" t="s">
        <v>425</v>
      </c>
      <c r="G168" s="41" t="s">
        <v>425</v>
      </c>
      <c r="H168" s="41" t="s">
        <v>425</v>
      </c>
      <c r="I168" s="41" t="s">
        <v>425</v>
      </c>
      <c r="J168" s="41" t="s">
        <v>425</v>
      </c>
      <c r="K168" s="38" t="s">
        <v>725</v>
      </c>
      <c r="L168" s="41"/>
      <c r="M168" s="38">
        <v>155</v>
      </c>
      <c r="N168" s="112" t="b">
        <f>IF(_xlfn.XLOOKUP(t_VHIUseOnly[[#This Row],[(Green Fields=Approved)]],t_SelectFields[Field Name],t_SelectFields[Fields to Be Brought to Committee],),TRUE,FALSE)</f>
        <v>0</v>
      </c>
      <c r="O168" s="113" t="b">
        <f t="shared" si="2"/>
        <v>0</v>
      </c>
    </row>
    <row r="169" spans="2:15" ht="15" customHeight="1" x14ac:dyDescent="0.2">
      <c r="B169" s="25" t="b">
        <v>0</v>
      </c>
      <c r="C169" s="11" t="s">
        <v>454</v>
      </c>
      <c r="D169" s="31" t="s">
        <v>764</v>
      </c>
      <c r="E169" s="40"/>
      <c r="F169" s="40"/>
      <c r="G169" s="40"/>
      <c r="H169" s="40"/>
      <c r="I169" s="40" t="s">
        <v>425</v>
      </c>
      <c r="J169" s="40"/>
      <c r="K169" s="40"/>
      <c r="L169" s="40"/>
      <c r="M169" s="37">
        <v>156</v>
      </c>
      <c r="N169" s="112" t="b">
        <f>IF(_xlfn.XLOOKUP(t_VHIUseOnly[[#This Row],[(Green Fields=Approved)]],t_SelectFields[Field Name],t_SelectFields[Fields to Be Brought to Committee],),TRUE,FALSE)</f>
        <v>0</v>
      </c>
      <c r="O169" s="113" t="b">
        <f t="shared" si="2"/>
        <v>0</v>
      </c>
    </row>
    <row r="170" spans="2:15" ht="15" customHeight="1" x14ac:dyDescent="0.2">
      <c r="B170" s="25" t="b">
        <v>0</v>
      </c>
      <c r="C170" s="11" t="s">
        <v>408</v>
      </c>
      <c r="D170" s="31" t="s">
        <v>639</v>
      </c>
      <c r="E170" s="40" t="s">
        <v>425</v>
      </c>
      <c r="F170" s="40" t="s">
        <v>425</v>
      </c>
      <c r="G170" s="40" t="s">
        <v>425</v>
      </c>
      <c r="H170" s="40" t="s">
        <v>425</v>
      </c>
      <c r="I170" s="40"/>
      <c r="J170" s="40"/>
      <c r="K170" s="40"/>
      <c r="L170" s="40"/>
      <c r="M170" s="37">
        <v>157</v>
      </c>
      <c r="N170" s="112" t="b">
        <f>IF(_xlfn.XLOOKUP(t_VHIUseOnly[[#This Row],[(Green Fields=Approved)]],t_SelectFields[Field Name],t_SelectFields[Fields to Be Brought to Committee],),TRUE,FALSE)</f>
        <v>0</v>
      </c>
      <c r="O170" s="113" t="b">
        <f t="shared" si="2"/>
        <v>0</v>
      </c>
    </row>
    <row r="171" spans="2:15" ht="15" customHeight="1" x14ac:dyDescent="0.2">
      <c r="B171" s="25" t="b">
        <v>0</v>
      </c>
      <c r="C171" s="11" t="s">
        <v>640</v>
      </c>
      <c r="D171" s="31" t="s">
        <v>641</v>
      </c>
      <c r="E171" s="40"/>
      <c r="F171" s="40"/>
      <c r="G171" s="40"/>
      <c r="H171" s="40"/>
      <c r="I171" s="40" t="s">
        <v>425</v>
      </c>
      <c r="J171" s="40"/>
      <c r="K171" s="40"/>
      <c r="L171" s="40"/>
      <c r="M171" s="37">
        <v>158</v>
      </c>
      <c r="N171" s="112" t="b">
        <f>IF(_xlfn.XLOOKUP(t_VHIUseOnly[[#This Row],[(Green Fields=Approved)]],t_SelectFields[Field Name],t_SelectFields[Fields to Be Brought to Committee],),TRUE,FALSE)</f>
        <v>0</v>
      </c>
      <c r="O171" s="113" t="b">
        <f t="shared" si="2"/>
        <v>0</v>
      </c>
    </row>
    <row r="172" spans="2:15" ht="15" customHeight="1" x14ac:dyDescent="0.2">
      <c r="B172" s="25" t="b">
        <v>0</v>
      </c>
      <c r="C172" s="11" t="s">
        <v>59</v>
      </c>
      <c r="D172" s="31" t="s">
        <v>290</v>
      </c>
      <c r="E172" s="40"/>
      <c r="F172" s="40"/>
      <c r="G172" s="40"/>
      <c r="H172" s="40" t="s">
        <v>425</v>
      </c>
      <c r="I172" s="40"/>
      <c r="J172" s="40"/>
      <c r="K172" s="40"/>
      <c r="L172" s="40"/>
      <c r="M172" s="37">
        <v>159</v>
      </c>
      <c r="N172" s="112" t="b">
        <f>IF(_xlfn.XLOOKUP(t_VHIUseOnly[[#This Row],[(Green Fields=Approved)]],t_SelectFields[Field Name],t_SelectFields[Fields to Be Brought to Committee],),TRUE,FALSE)</f>
        <v>0</v>
      </c>
      <c r="O172" s="113" t="b">
        <f t="shared" si="2"/>
        <v>0</v>
      </c>
    </row>
    <row r="173" spans="2:15" ht="15" customHeight="1" x14ac:dyDescent="0.2">
      <c r="B173" s="25" t="b">
        <v>0</v>
      </c>
      <c r="C173" s="11" t="s">
        <v>60</v>
      </c>
      <c r="D173" s="31" t="s">
        <v>289</v>
      </c>
      <c r="E173" s="40"/>
      <c r="F173" s="40"/>
      <c r="G173" s="40"/>
      <c r="H173" s="40" t="s">
        <v>425</v>
      </c>
      <c r="I173" s="40"/>
      <c r="J173" s="40"/>
      <c r="K173" s="40"/>
      <c r="L173" s="40"/>
      <c r="M173" s="37">
        <v>160</v>
      </c>
      <c r="N173" s="112" t="b">
        <f>IF(_xlfn.XLOOKUP(t_VHIUseOnly[[#This Row],[(Green Fields=Approved)]],t_SelectFields[Field Name],t_SelectFields[Fields to Be Brought to Committee],),TRUE,FALSE)</f>
        <v>0</v>
      </c>
      <c r="O173" s="113" t="b">
        <f t="shared" si="2"/>
        <v>0</v>
      </c>
    </row>
    <row r="174" spans="2:15" ht="15" customHeight="1" x14ac:dyDescent="0.2">
      <c r="B174" s="25" t="b">
        <v>0</v>
      </c>
      <c r="C174" s="11" t="s">
        <v>273</v>
      </c>
      <c r="D174" s="31" t="s">
        <v>275</v>
      </c>
      <c r="E174" s="40"/>
      <c r="F174" s="40"/>
      <c r="G174" s="40"/>
      <c r="H174" s="40" t="s">
        <v>425</v>
      </c>
      <c r="I174" s="40"/>
      <c r="J174" s="40"/>
      <c r="K174" s="40"/>
      <c r="L174" s="40"/>
      <c r="M174" s="37">
        <v>161</v>
      </c>
      <c r="N174" s="112" t="b">
        <f>IF(_xlfn.XLOOKUP(t_VHIUseOnly[[#This Row],[(Green Fields=Approved)]],t_SelectFields[Field Name],t_SelectFields[Fields to Be Brought to Committee],),TRUE,FALSE)</f>
        <v>0</v>
      </c>
      <c r="O174" s="113" t="b">
        <f t="shared" si="2"/>
        <v>0</v>
      </c>
    </row>
    <row r="175" spans="2:15" ht="15" customHeight="1" x14ac:dyDescent="0.2">
      <c r="B175" s="25" t="b">
        <v>0</v>
      </c>
      <c r="C175" s="11" t="s">
        <v>61</v>
      </c>
      <c r="D175" s="31" t="s">
        <v>276</v>
      </c>
      <c r="E175" s="40"/>
      <c r="F175" s="40"/>
      <c r="G175" s="40"/>
      <c r="H175" s="40" t="s">
        <v>425</v>
      </c>
      <c r="I175" s="40"/>
      <c r="J175" s="40"/>
      <c r="K175" s="40"/>
      <c r="L175" s="40"/>
      <c r="M175" s="37">
        <v>162</v>
      </c>
      <c r="N175" s="112" t="b">
        <f>IF(_xlfn.XLOOKUP(t_VHIUseOnly[[#This Row],[(Green Fields=Approved)]],t_SelectFields[Field Name],t_SelectFields[Fields to Be Brought to Committee],),TRUE,FALSE)</f>
        <v>0</v>
      </c>
      <c r="O175" s="113" t="b">
        <f t="shared" si="2"/>
        <v>0</v>
      </c>
    </row>
    <row r="176" spans="2:15" ht="15" customHeight="1" x14ac:dyDescent="0.2">
      <c r="B176" s="25" t="b">
        <v>0</v>
      </c>
      <c r="C176" s="11" t="s">
        <v>62</v>
      </c>
      <c r="D176" s="31" t="s">
        <v>308</v>
      </c>
      <c r="E176" s="40"/>
      <c r="F176" s="40"/>
      <c r="G176" s="40"/>
      <c r="H176" s="40" t="s">
        <v>425</v>
      </c>
      <c r="I176" s="40"/>
      <c r="J176" s="40"/>
      <c r="K176" s="40"/>
      <c r="L176" s="40"/>
      <c r="M176" s="37">
        <v>163</v>
      </c>
      <c r="N176" s="112" t="b">
        <f>IF(_xlfn.XLOOKUP(t_VHIUseOnly[[#This Row],[(Green Fields=Approved)]],t_SelectFields[Field Name],t_SelectFields[Fields to Be Brought to Committee],),TRUE,FALSE)</f>
        <v>0</v>
      </c>
      <c r="O176" s="113" t="b">
        <f t="shared" si="2"/>
        <v>0</v>
      </c>
    </row>
    <row r="177" spans="2:15" ht="15" customHeight="1" x14ac:dyDescent="0.2">
      <c r="B177" s="25" t="b">
        <v>0</v>
      </c>
      <c r="C177" s="11" t="s">
        <v>278</v>
      </c>
      <c r="D177" s="31" t="s">
        <v>309</v>
      </c>
      <c r="E177" s="40"/>
      <c r="F177" s="40"/>
      <c r="G177" s="40"/>
      <c r="H177" s="40" t="s">
        <v>425</v>
      </c>
      <c r="I177" s="40"/>
      <c r="J177" s="40"/>
      <c r="K177" s="40"/>
      <c r="L177" s="40"/>
      <c r="M177" s="37">
        <v>164</v>
      </c>
      <c r="N177" s="112" t="b">
        <f>IF(_xlfn.XLOOKUP(t_VHIUseOnly[[#This Row],[(Green Fields=Approved)]],t_SelectFields[Field Name],t_SelectFields[Fields to Be Brought to Committee],),TRUE,FALSE)</f>
        <v>0</v>
      </c>
      <c r="O177" s="113" t="b">
        <f t="shared" si="2"/>
        <v>0</v>
      </c>
    </row>
    <row r="178" spans="2:15" ht="15" customHeight="1" x14ac:dyDescent="0.2">
      <c r="B178" s="25" t="b">
        <v>0</v>
      </c>
      <c r="C178" s="11" t="s">
        <v>63</v>
      </c>
      <c r="D178" s="31" t="s">
        <v>271</v>
      </c>
      <c r="E178" s="40"/>
      <c r="F178" s="40"/>
      <c r="G178" s="40"/>
      <c r="H178" s="40" t="s">
        <v>425</v>
      </c>
      <c r="I178" s="40"/>
      <c r="J178" s="40"/>
      <c r="K178" s="40"/>
      <c r="L178" s="40"/>
      <c r="M178" s="37">
        <v>165</v>
      </c>
      <c r="N178" s="112" t="b">
        <f>IF(_xlfn.XLOOKUP(t_VHIUseOnly[[#This Row],[(Green Fields=Approved)]],t_SelectFields[Field Name],t_SelectFields[Fields to Be Brought to Committee],),TRUE,FALSE)</f>
        <v>0</v>
      </c>
      <c r="O178" s="113" t="b">
        <f t="shared" si="2"/>
        <v>0</v>
      </c>
    </row>
    <row r="179" spans="2:15" ht="15" customHeight="1" x14ac:dyDescent="0.2">
      <c r="B179" s="25" t="b">
        <v>0</v>
      </c>
      <c r="C179" s="11" t="s">
        <v>272</v>
      </c>
      <c r="D179" s="31" t="s">
        <v>274</v>
      </c>
      <c r="E179" s="40"/>
      <c r="F179" s="40"/>
      <c r="G179" s="40"/>
      <c r="H179" s="40" t="s">
        <v>425</v>
      </c>
      <c r="I179" s="40"/>
      <c r="J179" s="40"/>
      <c r="K179" s="40"/>
      <c r="L179" s="40"/>
      <c r="M179" s="37">
        <v>166</v>
      </c>
      <c r="N179" s="112" t="b">
        <f>IF(_xlfn.XLOOKUP(t_VHIUseOnly[[#This Row],[(Green Fields=Approved)]],t_SelectFields[Field Name],t_SelectFields[Fields to Be Brought to Committee],),TRUE,FALSE)</f>
        <v>0</v>
      </c>
      <c r="O179" s="113" t="b">
        <f t="shared" si="2"/>
        <v>0</v>
      </c>
    </row>
    <row r="180" spans="2:15" ht="15" customHeight="1" x14ac:dyDescent="0.2">
      <c r="B180" s="25" t="b">
        <v>0</v>
      </c>
      <c r="C180" s="11" t="s">
        <v>64</v>
      </c>
      <c r="D180" s="31" t="s">
        <v>277</v>
      </c>
      <c r="E180" s="40"/>
      <c r="F180" s="40"/>
      <c r="G180" s="40"/>
      <c r="H180" s="40" t="s">
        <v>425</v>
      </c>
      <c r="I180" s="40"/>
      <c r="J180" s="40"/>
      <c r="K180" s="40"/>
      <c r="L180" s="40"/>
      <c r="M180" s="37">
        <v>167</v>
      </c>
      <c r="N180" s="112" t="b">
        <f>IF(_xlfn.XLOOKUP(t_VHIUseOnly[[#This Row],[(Green Fields=Approved)]],t_SelectFields[Field Name],t_SelectFields[Fields to Be Brought to Committee],),TRUE,FALSE)</f>
        <v>0</v>
      </c>
      <c r="O180" s="113" t="b">
        <f t="shared" si="2"/>
        <v>0</v>
      </c>
    </row>
    <row r="181" spans="2:15" ht="15" customHeight="1" x14ac:dyDescent="0.2">
      <c r="B181" s="25" t="b">
        <v>0</v>
      </c>
      <c r="C181" s="11" t="s">
        <v>65</v>
      </c>
      <c r="D181" s="31" t="s">
        <v>280</v>
      </c>
      <c r="E181" s="40"/>
      <c r="F181" s="40"/>
      <c r="G181" s="40"/>
      <c r="H181" s="40" t="s">
        <v>425</v>
      </c>
      <c r="I181" s="40"/>
      <c r="J181" s="40"/>
      <c r="K181" s="40"/>
      <c r="L181" s="40"/>
      <c r="M181" s="37">
        <v>168</v>
      </c>
      <c r="N181" s="112" t="b">
        <f>IF(_xlfn.XLOOKUP(t_VHIUseOnly[[#This Row],[(Green Fields=Approved)]],t_SelectFields[Field Name],t_SelectFields[Fields to Be Brought to Committee],),TRUE,FALSE)</f>
        <v>0</v>
      </c>
      <c r="O181" s="113" t="b">
        <f t="shared" si="2"/>
        <v>0</v>
      </c>
    </row>
    <row r="182" spans="2:15" ht="15" customHeight="1" x14ac:dyDescent="0.2">
      <c r="B182" s="25" t="b">
        <v>0</v>
      </c>
      <c r="C182" s="11" t="s">
        <v>66</v>
      </c>
      <c r="D182" s="31" t="s">
        <v>613</v>
      </c>
      <c r="E182" s="40"/>
      <c r="F182" s="40"/>
      <c r="G182" s="40"/>
      <c r="H182" s="40" t="s">
        <v>425</v>
      </c>
      <c r="I182" s="40"/>
      <c r="J182" s="40"/>
      <c r="K182" s="40"/>
      <c r="L182" s="40"/>
      <c r="M182" s="37">
        <v>169</v>
      </c>
      <c r="N182" s="112" t="b">
        <f>IF(_xlfn.XLOOKUP(t_VHIUseOnly[[#This Row],[(Green Fields=Approved)]],t_SelectFields[Field Name],t_SelectFields[Fields to Be Brought to Committee],),TRUE,FALSE)</f>
        <v>0</v>
      </c>
      <c r="O182" s="113" t="b">
        <f t="shared" si="2"/>
        <v>0</v>
      </c>
    </row>
    <row r="183" spans="2:15" ht="15" customHeight="1" x14ac:dyDescent="0.2">
      <c r="B183" s="25" t="b">
        <v>0</v>
      </c>
      <c r="C183" s="11" t="s">
        <v>67</v>
      </c>
      <c r="D183" s="31" t="s">
        <v>279</v>
      </c>
      <c r="E183" s="40"/>
      <c r="F183" s="40"/>
      <c r="G183" s="40"/>
      <c r="H183" s="40" t="s">
        <v>425</v>
      </c>
      <c r="I183" s="40"/>
      <c r="J183" s="40"/>
      <c r="K183" s="40"/>
      <c r="L183" s="40"/>
      <c r="M183" s="37">
        <v>170</v>
      </c>
      <c r="N183" s="112" t="b">
        <f>IF(_xlfn.XLOOKUP(t_VHIUseOnly[[#This Row],[(Green Fields=Approved)]],t_SelectFields[Field Name],t_SelectFields[Fields to Be Brought to Committee],),TRUE,FALSE)</f>
        <v>0</v>
      </c>
      <c r="O183" s="113" t="b">
        <f t="shared" si="2"/>
        <v>0</v>
      </c>
    </row>
    <row r="184" spans="2:15" ht="15" customHeight="1" x14ac:dyDescent="0.2">
      <c r="B184" s="25" t="b">
        <v>0</v>
      </c>
      <c r="C184" s="11" t="s">
        <v>68</v>
      </c>
      <c r="D184" s="31" t="s">
        <v>281</v>
      </c>
      <c r="E184" s="40"/>
      <c r="F184" s="40"/>
      <c r="G184" s="40"/>
      <c r="H184" s="40" t="s">
        <v>425</v>
      </c>
      <c r="I184" s="40"/>
      <c r="J184" s="40"/>
      <c r="K184" s="40"/>
      <c r="L184" s="40"/>
      <c r="M184" s="37">
        <v>171</v>
      </c>
      <c r="N184" s="112" t="b">
        <f>IF(_xlfn.XLOOKUP(t_VHIUseOnly[[#This Row],[(Green Fields=Approved)]],t_SelectFields[Field Name],t_SelectFields[Fields to Be Brought to Committee],),TRUE,FALSE)</f>
        <v>0</v>
      </c>
      <c r="O184" s="113" t="b">
        <f t="shared" si="2"/>
        <v>0</v>
      </c>
    </row>
    <row r="185" spans="2:15" ht="15" customHeight="1" x14ac:dyDescent="0.2">
      <c r="B185" s="25" t="b">
        <v>0</v>
      </c>
      <c r="C185" s="11" t="s">
        <v>69</v>
      </c>
      <c r="D185" s="31" t="s">
        <v>312</v>
      </c>
      <c r="E185" s="40"/>
      <c r="F185" s="40"/>
      <c r="G185" s="40"/>
      <c r="H185" s="40" t="s">
        <v>425</v>
      </c>
      <c r="I185" s="40"/>
      <c r="J185" s="40"/>
      <c r="K185" s="40"/>
      <c r="L185" s="40"/>
      <c r="M185" s="37">
        <v>172</v>
      </c>
      <c r="N185" s="112" t="b">
        <f>IF(_xlfn.XLOOKUP(t_VHIUseOnly[[#This Row],[(Green Fields=Approved)]],t_SelectFields[Field Name],t_SelectFields[Fields to Be Brought to Committee],),TRUE,FALSE)</f>
        <v>0</v>
      </c>
      <c r="O185" s="113" t="b">
        <f t="shared" si="2"/>
        <v>0</v>
      </c>
    </row>
    <row r="186" spans="2:15" ht="15" customHeight="1" x14ac:dyDescent="0.2">
      <c r="B186" s="25" t="b">
        <v>0</v>
      </c>
      <c r="C186" s="11" t="s">
        <v>103</v>
      </c>
      <c r="D186" s="31" t="s">
        <v>251</v>
      </c>
      <c r="E186" s="40"/>
      <c r="F186" s="40"/>
      <c r="G186" s="40"/>
      <c r="H186" s="40" t="s">
        <v>425</v>
      </c>
      <c r="I186" s="40"/>
      <c r="J186" s="40"/>
      <c r="K186" s="40"/>
      <c r="L186" s="40"/>
      <c r="M186" s="37">
        <v>173</v>
      </c>
      <c r="N186" s="112" t="b">
        <f>IF(_xlfn.XLOOKUP(t_VHIUseOnly[[#This Row],[(Green Fields=Approved)]],t_SelectFields[Field Name],t_SelectFields[Fields to Be Brought to Committee],),TRUE,FALSE)</f>
        <v>0</v>
      </c>
      <c r="O186" s="113" t="b">
        <f t="shared" si="2"/>
        <v>0</v>
      </c>
    </row>
    <row r="187" spans="2:15" ht="15" customHeight="1" x14ac:dyDescent="0.2">
      <c r="B187" s="25" t="b">
        <v>0</v>
      </c>
      <c r="C187" s="11" t="s">
        <v>70</v>
      </c>
      <c r="D187" s="31" t="s">
        <v>414</v>
      </c>
      <c r="E187" s="40"/>
      <c r="F187" s="40"/>
      <c r="G187" s="40"/>
      <c r="H187" s="40" t="s">
        <v>425</v>
      </c>
      <c r="I187" s="40"/>
      <c r="J187" s="40"/>
      <c r="K187" s="40"/>
      <c r="L187" s="40"/>
      <c r="M187" s="37">
        <v>174</v>
      </c>
      <c r="N187" s="112" t="b">
        <f>IF(_xlfn.XLOOKUP(t_VHIUseOnly[[#This Row],[(Green Fields=Approved)]],t_SelectFields[Field Name],t_SelectFields[Fields to Be Brought to Committee],),TRUE,FALSE)</f>
        <v>0</v>
      </c>
      <c r="O187" s="113" t="b">
        <f t="shared" si="2"/>
        <v>0</v>
      </c>
    </row>
    <row r="188" spans="2:15" ht="15" customHeight="1" x14ac:dyDescent="0.2">
      <c r="B188" s="25" t="b">
        <v>0</v>
      </c>
      <c r="C188" s="11" t="s">
        <v>410</v>
      </c>
      <c r="D188" s="31" t="s">
        <v>314</v>
      </c>
      <c r="E188" s="40"/>
      <c r="F188" s="40"/>
      <c r="G188" s="40"/>
      <c r="H188" s="40" t="s">
        <v>425</v>
      </c>
      <c r="I188" s="40"/>
      <c r="J188" s="40"/>
      <c r="K188" s="40"/>
      <c r="L188" s="40"/>
      <c r="M188" s="37">
        <v>175</v>
      </c>
      <c r="N188" s="112" t="b">
        <f>IF(_xlfn.XLOOKUP(t_VHIUseOnly[[#This Row],[(Green Fields=Approved)]],t_SelectFields[Field Name],t_SelectFields[Fields to Be Brought to Committee],),TRUE,FALSE)</f>
        <v>0</v>
      </c>
      <c r="O188" s="113" t="b">
        <f t="shared" si="2"/>
        <v>0</v>
      </c>
    </row>
    <row r="189" spans="2:15" ht="15" customHeight="1" x14ac:dyDescent="0.2">
      <c r="B189" s="25" t="b">
        <v>0</v>
      </c>
      <c r="C189" s="11" t="s">
        <v>411</v>
      </c>
      <c r="D189" s="31" t="s">
        <v>315</v>
      </c>
      <c r="E189" s="40"/>
      <c r="F189" s="40"/>
      <c r="G189" s="40"/>
      <c r="H189" s="40" t="s">
        <v>425</v>
      </c>
      <c r="I189" s="40"/>
      <c r="J189" s="40"/>
      <c r="K189" s="40"/>
      <c r="L189" s="40"/>
      <c r="M189" s="37">
        <v>176</v>
      </c>
      <c r="N189" s="112" t="b">
        <f>IF(_xlfn.XLOOKUP(t_VHIUseOnly[[#This Row],[(Green Fields=Approved)]],t_SelectFields[Field Name],t_SelectFields[Fields to Be Brought to Committee],),TRUE,FALSE)</f>
        <v>0</v>
      </c>
      <c r="O189" s="113" t="b">
        <f t="shared" si="2"/>
        <v>0</v>
      </c>
    </row>
    <row r="190" spans="2:15" ht="15" customHeight="1" x14ac:dyDescent="0.2">
      <c r="B190" s="25" t="b">
        <v>0</v>
      </c>
      <c r="C190" s="11" t="s">
        <v>409</v>
      </c>
      <c r="D190" s="31" t="s">
        <v>313</v>
      </c>
      <c r="E190" s="40"/>
      <c r="F190" s="40"/>
      <c r="G190" s="40"/>
      <c r="H190" s="40" t="s">
        <v>425</v>
      </c>
      <c r="I190" s="40"/>
      <c r="J190" s="40"/>
      <c r="K190" s="40"/>
      <c r="L190" s="40"/>
      <c r="M190" s="37">
        <v>177</v>
      </c>
      <c r="N190" s="112" t="b">
        <f>IF(_xlfn.XLOOKUP(t_VHIUseOnly[[#This Row],[(Green Fields=Approved)]],t_SelectFields[Field Name],t_SelectFields[Fields to Be Brought to Committee],),TRUE,FALSE)</f>
        <v>0</v>
      </c>
      <c r="O190" s="113" t="b">
        <f t="shared" si="2"/>
        <v>0</v>
      </c>
    </row>
    <row r="191" spans="2:15" ht="15" customHeight="1" x14ac:dyDescent="0.2">
      <c r="B191" s="25" t="b">
        <v>0</v>
      </c>
      <c r="C191" s="11" t="s">
        <v>82</v>
      </c>
      <c r="D191" s="31" t="s">
        <v>350</v>
      </c>
      <c r="E191" s="40" t="s">
        <v>425</v>
      </c>
      <c r="F191" s="40" t="s">
        <v>425</v>
      </c>
      <c r="G191" s="40" t="s">
        <v>425</v>
      </c>
      <c r="H191" s="40" t="s">
        <v>425</v>
      </c>
      <c r="I191" s="40"/>
      <c r="J191" s="40"/>
      <c r="K191" s="40"/>
      <c r="L191" s="40"/>
      <c r="M191" s="37">
        <v>178</v>
      </c>
      <c r="N191" s="112" t="b">
        <f>IF(_xlfn.XLOOKUP(t_VHIUseOnly[[#This Row],[(Green Fields=Approved)]],t_SelectFields[Field Name],t_SelectFields[Fields to Be Brought to Committee],),TRUE,FALSE)</f>
        <v>0</v>
      </c>
      <c r="O191" s="113" t="b">
        <f t="shared" si="2"/>
        <v>0</v>
      </c>
    </row>
    <row r="192" spans="2:15" ht="15" customHeight="1" x14ac:dyDescent="0.2">
      <c r="B192" s="25" t="b">
        <v>0</v>
      </c>
      <c r="C192" s="11" t="s">
        <v>83</v>
      </c>
      <c r="D192" s="31" t="s">
        <v>346</v>
      </c>
      <c r="E192" s="40" t="s">
        <v>425</v>
      </c>
      <c r="F192" s="40" t="s">
        <v>425</v>
      </c>
      <c r="G192" s="40" t="s">
        <v>425</v>
      </c>
      <c r="H192" s="40" t="s">
        <v>425</v>
      </c>
      <c r="I192" s="40"/>
      <c r="J192" s="40"/>
      <c r="K192" s="40"/>
      <c r="L192" s="40"/>
      <c r="M192" s="37">
        <v>179</v>
      </c>
      <c r="N192" s="112" t="b">
        <f>IF(_xlfn.XLOOKUP(t_VHIUseOnly[[#This Row],[(Green Fields=Approved)]],t_SelectFields[Field Name],t_SelectFields[Fields to Be Brought to Committee],),TRUE,FALSE)</f>
        <v>0</v>
      </c>
      <c r="O192" s="113" t="b">
        <f t="shared" si="2"/>
        <v>0</v>
      </c>
    </row>
    <row r="193" spans="2:15" ht="15" customHeight="1" x14ac:dyDescent="0.2">
      <c r="B193" s="25" t="b">
        <v>0</v>
      </c>
      <c r="C193" s="11" t="s">
        <v>84</v>
      </c>
      <c r="D193" s="31" t="s">
        <v>348</v>
      </c>
      <c r="E193" s="40" t="s">
        <v>425</v>
      </c>
      <c r="F193" s="40" t="s">
        <v>425</v>
      </c>
      <c r="G193" s="40" t="s">
        <v>425</v>
      </c>
      <c r="H193" s="40" t="s">
        <v>425</v>
      </c>
      <c r="I193" s="40"/>
      <c r="J193" s="40"/>
      <c r="K193" s="40"/>
      <c r="L193" s="40"/>
      <c r="M193" s="37">
        <v>180</v>
      </c>
      <c r="N193" s="112" t="b">
        <f>IF(_xlfn.XLOOKUP(t_VHIUseOnly[[#This Row],[(Green Fields=Approved)]],t_SelectFields[Field Name],t_SelectFields[Fields to Be Brought to Committee],),TRUE,FALSE)</f>
        <v>0</v>
      </c>
      <c r="O193" s="113" t="b">
        <f t="shared" si="2"/>
        <v>0</v>
      </c>
    </row>
    <row r="194" spans="2:15" ht="15" customHeight="1" x14ac:dyDescent="0.2">
      <c r="B194" s="25" t="b">
        <v>0</v>
      </c>
      <c r="C194" s="11" t="s">
        <v>326</v>
      </c>
      <c r="D194" s="31" t="s">
        <v>352</v>
      </c>
      <c r="E194" s="40" t="s">
        <v>425</v>
      </c>
      <c r="F194" s="40" t="s">
        <v>425</v>
      </c>
      <c r="G194" s="40" t="s">
        <v>425</v>
      </c>
      <c r="H194" s="40" t="s">
        <v>425</v>
      </c>
      <c r="I194" s="40"/>
      <c r="J194" s="40"/>
      <c r="K194" s="40"/>
      <c r="L194" s="40"/>
      <c r="M194" s="37">
        <v>181</v>
      </c>
      <c r="N194" s="112" t="b">
        <f>IF(_xlfn.XLOOKUP(t_VHIUseOnly[[#This Row],[(Green Fields=Approved)]],t_SelectFields[Field Name],t_SelectFields[Fields to Be Brought to Committee],),TRUE,FALSE)</f>
        <v>0</v>
      </c>
      <c r="O194" s="113" t="b">
        <f t="shared" si="2"/>
        <v>0</v>
      </c>
    </row>
    <row r="195" spans="2:15" ht="15" customHeight="1" x14ac:dyDescent="0.2">
      <c r="B195" s="25" t="b">
        <v>0</v>
      </c>
      <c r="C195" s="11" t="s">
        <v>85</v>
      </c>
      <c r="D195" s="31" t="s">
        <v>351</v>
      </c>
      <c r="E195" s="40" t="s">
        <v>425</v>
      </c>
      <c r="F195" s="40" t="s">
        <v>425</v>
      </c>
      <c r="G195" s="40" t="s">
        <v>425</v>
      </c>
      <c r="H195" s="40" t="s">
        <v>425</v>
      </c>
      <c r="I195" s="40"/>
      <c r="J195" s="40"/>
      <c r="K195" s="40"/>
      <c r="L195" s="40"/>
      <c r="M195" s="37">
        <v>182</v>
      </c>
      <c r="N195" s="112" t="b">
        <f>IF(_xlfn.XLOOKUP(t_VHIUseOnly[[#This Row],[(Green Fields=Approved)]],t_SelectFields[Field Name],t_SelectFields[Fields to Be Brought to Committee],),TRUE,FALSE)</f>
        <v>0</v>
      </c>
      <c r="O195" s="113" t="b">
        <f t="shared" si="2"/>
        <v>0</v>
      </c>
    </row>
    <row r="196" spans="2:15" ht="15" customHeight="1" x14ac:dyDescent="0.2">
      <c r="B196" s="25" t="b">
        <v>0</v>
      </c>
      <c r="C196" s="11" t="s">
        <v>327</v>
      </c>
      <c r="D196" s="31" t="s">
        <v>353</v>
      </c>
      <c r="E196" s="40" t="s">
        <v>425</v>
      </c>
      <c r="F196" s="40" t="s">
        <v>425</v>
      </c>
      <c r="G196" s="40" t="s">
        <v>425</v>
      </c>
      <c r="H196" s="40" t="s">
        <v>425</v>
      </c>
      <c r="I196" s="40"/>
      <c r="J196" s="40"/>
      <c r="K196" s="40"/>
      <c r="L196" s="40"/>
      <c r="M196" s="37">
        <v>183</v>
      </c>
      <c r="N196" s="112" t="b">
        <f>IF(_xlfn.XLOOKUP(t_VHIUseOnly[[#This Row],[(Green Fields=Approved)]],t_SelectFields[Field Name],t_SelectFields[Fields to Be Brought to Committee],),TRUE,FALSE)</f>
        <v>0</v>
      </c>
      <c r="O196" s="113" t="b">
        <f t="shared" si="2"/>
        <v>0</v>
      </c>
    </row>
    <row r="197" spans="2:15" ht="15" customHeight="1" x14ac:dyDescent="0.2">
      <c r="B197" s="25" t="b">
        <v>0</v>
      </c>
      <c r="C197" s="11" t="s">
        <v>86</v>
      </c>
      <c r="D197" s="31" t="s">
        <v>354</v>
      </c>
      <c r="E197" s="40" t="s">
        <v>425</v>
      </c>
      <c r="F197" s="40" t="s">
        <v>425</v>
      </c>
      <c r="G197" s="40" t="s">
        <v>425</v>
      </c>
      <c r="H197" s="40" t="s">
        <v>425</v>
      </c>
      <c r="I197" s="40"/>
      <c r="J197" s="40"/>
      <c r="K197" s="40"/>
      <c r="L197" s="40"/>
      <c r="M197" s="37">
        <v>184</v>
      </c>
      <c r="N197" s="112" t="b">
        <f>IF(_xlfn.XLOOKUP(t_VHIUseOnly[[#This Row],[(Green Fields=Approved)]],t_SelectFields[Field Name],t_SelectFields[Fields to Be Brought to Committee],),TRUE,FALSE)</f>
        <v>0</v>
      </c>
      <c r="O197" s="113" t="b">
        <f t="shared" si="2"/>
        <v>0</v>
      </c>
    </row>
    <row r="198" spans="2:15" ht="15" customHeight="1" x14ac:dyDescent="0.2">
      <c r="B198" s="25" t="b">
        <v>0</v>
      </c>
      <c r="C198" s="11" t="s">
        <v>328</v>
      </c>
      <c r="D198" s="31" t="s">
        <v>642</v>
      </c>
      <c r="E198" s="40" t="s">
        <v>425</v>
      </c>
      <c r="F198" s="40" t="s">
        <v>425</v>
      </c>
      <c r="G198" s="40" t="s">
        <v>425</v>
      </c>
      <c r="H198" s="40" t="s">
        <v>425</v>
      </c>
      <c r="I198" s="40"/>
      <c r="J198" s="40"/>
      <c r="K198" s="40"/>
      <c r="L198" s="40"/>
      <c r="M198" s="37">
        <v>185</v>
      </c>
      <c r="N198" s="112" t="b">
        <f>IF(_xlfn.XLOOKUP(t_VHIUseOnly[[#This Row],[(Green Fields=Approved)]],t_SelectFields[Field Name],t_SelectFields[Fields to Be Brought to Committee],),TRUE,FALSE)</f>
        <v>0</v>
      </c>
      <c r="O198" s="113" t="b">
        <f t="shared" si="2"/>
        <v>0</v>
      </c>
    </row>
    <row r="199" spans="2:15" ht="15" customHeight="1" x14ac:dyDescent="0.2">
      <c r="B199" s="25" t="b">
        <v>0</v>
      </c>
      <c r="C199" s="11" t="s">
        <v>484</v>
      </c>
      <c r="D199" s="31" t="s">
        <v>545</v>
      </c>
      <c r="E199" s="40" t="s">
        <v>425</v>
      </c>
      <c r="F199" s="40" t="s">
        <v>425</v>
      </c>
      <c r="G199" s="40" t="s">
        <v>425</v>
      </c>
      <c r="H199" s="40" t="s">
        <v>425</v>
      </c>
      <c r="I199" s="40"/>
      <c r="J199" s="40"/>
      <c r="K199" s="40"/>
      <c r="L199" s="40"/>
      <c r="M199" s="37">
        <v>186</v>
      </c>
      <c r="N199" s="112" t="b">
        <f>IF(_xlfn.XLOOKUP(t_VHIUseOnly[[#This Row],[(Green Fields=Approved)]],t_SelectFields[Field Name],t_SelectFields[Fields to Be Brought to Committee],),TRUE,FALSE)</f>
        <v>0</v>
      </c>
      <c r="O199" s="113" t="b">
        <f t="shared" si="2"/>
        <v>0</v>
      </c>
    </row>
    <row r="200" spans="2:15" ht="15" customHeight="1" x14ac:dyDescent="0.2">
      <c r="B200" s="25" t="b">
        <v>0</v>
      </c>
      <c r="C200" s="11" t="s">
        <v>485</v>
      </c>
      <c r="D200" s="31" t="s">
        <v>630</v>
      </c>
      <c r="E200" s="40" t="s">
        <v>425</v>
      </c>
      <c r="F200" s="40" t="s">
        <v>425</v>
      </c>
      <c r="G200" s="40" t="s">
        <v>425</v>
      </c>
      <c r="H200" s="40" t="s">
        <v>425</v>
      </c>
      <c r="I200" s="40"/>
      <c r="J200" s="40"/>
      <c r="K200" s="40"/>
      <c r="L200" s="40"/>
      <c r="M200" s="37">
        <v>187</v>
      </c>
      <c r="N200" s="112" t="b">
        <f>IF(_xlfn.XLOOKUP(t_VHIUseOnly[[#This Row],[(Green Fields=Approved)]],t_SelectFields[Field Name],t_SelectFields[Fields to Be Brought to Committee],),TRUE,FALSE)</f>
        <v>0</v>
      </c>
      <c r="O200" s="113" t="b">
        <f t="shared" si="2"/>
        <v>0</v>
      </c>
    </row>
    <row r="201" spans="2:15" ht="15" customHeight="1" x14ac:dyDescent="0.2">
      <c r="B201" s="25" t="b">
        <v>0</v>
      </c>
      <c r="C201" s="11" t="s">
        <v>486</v>
      </c>
      <c r="D201" s="31" t="s">
        <v>612</v>
      </c>
      <c r="E201" s="40" t="s">
        <v>425</v>
      </c>
      <c r="F201" s="40" t="s">
        <v>425</v>
      </c>
      <c r="G201" s="40" t="s">
        <v>425</v>
      </c>
      <c r="H201" s="40" t="s">
        <v>425</v>
      </c>
      <c r="I201" s="40"/>
      <c r="J201" s="40"/>
      <c r="K201" s="40"/>
      <c r="L201" s="40"/>
      <c r="M201" s="37">
        <v>188</v>
      </c>
      <c r="N201" s="112" t="b">
        <f>IF(_xlfn.XLOOKUP(t_VHIUseOnly[[#This Row],[(Green Fields=Approved)]],t_SelectFields[Field Name],t_SelectFields[Fields to Be Brought to Committee],),TRUE,FALSE)</f>
        <v>0</v>
      </c>
      <c r="O201" s="113" t="b">
        <f t="shared" si="2"/>
        <v>0</v>
      </c>
    </row>
    <row r="202" spans="2:15" ht="15" customHeight="1" x14ac:dyDescent="0.2">
      <c r="B202" s="25" t="b">
        <v>0</v>
      </c>
      <c r="C202" s="11" t="s">
        <v>488</v>
      </c>
      <c r="D202" s="30" t="s">
        <v>546</v>
      </c>
      <c r="E202" s="40" t="s">
        <v>425</v>
      </c>
      <c r="F202" s="40" t="s">
        <v>425</v>
      </c>
      <c r="G202" s="40" t="s">
        <v>425</v>
      </c>
      <c r="H202" s="40" t="s">
        <v>425</v>
      </c>
      <c r="I202" s="40"/>
      <c r="J202" s="40" t="s">
        <v>425</v>
      </c>
      <c r="K202" s="40"/>
      <c r="L202" s="40"/>
      <c r="M202" s="37">
        <v>189</v>
      </c>
      <c r="N202" s="112" t="b">
        <f>IF(_xlfn.XLOOKUP(t_VHIUseOnly[[#This Row],[(Green Fields=Approved)]],t_SelectFields[Field Name],t_SelectFields[Fields to Be Brought to Committee],),TRUE,FALSE)</f>
        <v>0</v>
      </c>
      <c r="O202" s="113" t="b">
        <f t="shared" ref="O202:O265" si="3">_xlfn.XOR($B202=TRUE, $N202=TRUE)</f>
        <v>0</v>
      </c>
    </row>
    <row r="203" spans="2:15" ht="15" customHeight="1" x14ac:dyDescent="0.2">
      <c r="B203" s="25" t="b">
        <v>0</v>
      </c>
      <c r="C203" s="11" t="s">
        <v>490</v>
      </c>
      <c r="D203" s="30" t="s">
        <v>490</v>
      </c>
      <c r="E203" s="40" t="s">
        <v>425</v>
      </c>
      <c r="F203" s="40" t="s">
        <v>425</v>
      </c>
      <c r="G203" s="40" t="s">
        <v>425</v>
      </c>
      <c r="H203" s="40" t="s">
        <v>425</v>
      </c>
      <c r="I203" s="40"/>
      <c r="J203" s="40" t="s">
        <v>425</v>
      </c>
      <c r="K203" s="40"/>
      <c r="L203" s="40"/>
      <c r="M203" s="37">
        <v>190</v>
      </c>
      <c r="N203" s="112" t="b">
        <f>IF(_xlfn.XLOOKUP(t_VHIUseOnly[[#This Row],[(Green Fields=Approved)]],t_SelectFields[Field Name],t_SelectFields[Fields to Be Brought to Committee],),TRUE,FALSE)</f>
        <v>0</v>
      </c>
      <c r="O203" s="113" t="b">
        <f t="shared" si="3"/>
        <v>0</v>
      </c>
    </row>
    <row r="204" spans="2:15" ht="15" customHeight="1" x14ac:dyDescent="0.2">
      <c r="B204" s="25" t="b">
        <v>0</v>
      </c>
      <c r="C204" s="11" t="s">
        <v>489</v>
      </c>
      <c r="D204" s="30" t="s">
        <v>632</v>
      </c>
      <c r="E204" s="40" t="s">
        <v>425</v>
      </c>
      <c r="F204" s="40" t="s">
        <v>425</v>
      </c>
      <c r="G204" s="40" t="s">
        <v>425</v>
      </c>
      <c r="H204" s="40" t="s">
        <v>425</v>
      </c>
      <c r="I204" s="40"/>
      <c r="J204" s="40" t="s">
        <v>425</v>
      </c>
      <c r="K204" s="40"/>
      <c r="L204" s="40"/>
      <c r="M204" s="37">
        <v>191</v>
      </c>
      <c r="N204" s="112" t="b">
        <f>IF(_xlfn.XLOOKUP(t_VHIUseOnly[[#This Row],[(Green Fields=Approved)]],t_SelectFields[Field Name],t_SelectFields[Fields to Be Brought to Committee],),TRUE,FALSE)</f>
        <v>0</v>
      </c>
      <c r="O204" s="113" t="b">
        <f t="shared" si="3"/>
        <v>0</v>
      </c>
    </row>
    <row r="205" spans="2:15" ht="15" customHeight="1" x14ac:dyDescent="0.2">
      <c r="B205" s="25" t="b">
        <v>0</v>
      </c>
      <c r="C205" s="11" t="s">
        <v>87</v>
      </c>
      <c r="D205" s="31" t="s">
        <v>643</v>
      </c>
      <c r="E205" s="40" t="s">
        <v>425</v>
      </c>
      <c r="F205" s="40" t="s">
        <v>425</v>
      </c>
      <c r="G205" s="40" t="s">
        <v>425</v>
      </c>
      <c r="H205" s="40" t="s">
        <v>425</v>
      </c>
      <c r="I205" s="40"/>
      <c r="J205" s="40" t="s">
        <v>425</v>
      </c>
      <c r="K205" s="40"/>
      <c r="L205" s="40"/>
      <c r="M205" s="37">
        <v>192</v>
      </c>
      <c r="N205" s="112" t="b">
        <f>IF(_xlfn.XLOOKUP(t_VHIUseOnly[[#This Row],[(Green Fields=Approved)]],t_SelectFields[Field Name],t_SelectFields[Fields to Be Brought to Committee],),TRUE,FALSE)</f>
        <v>0</v>
      </c>
      <c r="O205" s="113" t="b">
        <f t="shared" si="3"/>
        <v>0</v>
      </c>
    </row>
    <row r="206" spans="2:15" ht="15" customHeight="1" x14ac:dyDescent="0.2">
      <c r="B206" s="25" t="b">
        <v>0</v>
      </c>
      <c r="C206" s="11" t="s">
        <v>88</v>
      </c>
      <c r="D206" s="31" t="s">
        <v>365</v>
      </c>
      <c r="E206" s="40" t="s">
        <v>425</v>
      </c>
      <c r="F206" s="40" t="s">
        <v>425</v>
      </c>
      <c r="G206" s="40" t="s">
        <v>425</v>
      </c>
      <c r="H206" s="40" t="s">
        <v>425</v>
      </c>
      <c r="I206" s="40"/>
      <c r="J206" s="40" t="s">
        <v>425</v>
      </c>
      <c r="K206" s="40"/>
      <c r="L206" s="40"/>
      <c r="M206" s="37">
        <v>193</v>
      </c>
      <c r="N206" s="112" t="b">
        <f>IF(_xlfn.XLOOKUP(t_VHIUseOnly[[#This Row],[(Green Fields=Approved)]],t_SelectFields[Field Name],t_SelectFields[Fields to Be Brought to Committee],),TRUE,FALSE)</f>
        <v>0</v>
      </c>
      <c r="O206" s="113" t="b">
        <f t="shared" si="3"/>
        <v>0</v>
      </c>
    </row>
    <row r="207" spans="2:15" ht="15" customHeight="1" x14ac:dyDescent="0.2">
      <c r="B207" s="25" t="b">
        <v>0</v>
      </c>
      <c r="C207" s="11" t="s">
        <v>89</v>
      </c>
      <c r="D207" s="31" t="s">
        <v>362</v>
      </c>
      <c r="E207" s="40" t="s">
        <v>425</v>
      </c>
      <c r="F207" s="40" t="s">
        <v>425</v>
      </c>
      <c r="G207" s="40" t="s">
        <v>425</v>
      </c>
      <c r="H207" s="40" t="s">
        <v>425</v>
      </c>
      <c r="I207" s="40"/>
      <c r="J207" s="40" t="s">
        <v>425</v>
      </c>
      <c r="K207" s="40"/>
      <c r="L207" s="40"/>
      <c r="M207" s="37">
        <v>194</v>
      </c>
      <c r="N207" s="112" t="b">
        <f>IF(_xlfn.XLOOKUP(t_VHIUseOnly[[#This Row],[(Green Fields=Approved)]],t_SelectFields[Field Name],t_SelectFields[Fields to Be Brought to Committee],),TRUE,FALSE)</f>
        <v>0</v>
      </c>
      <c r="O207" s="113" t="b">
        <f t="shared" si="3"/>
        <v>0</v>
      </c>
    </row>
    <row r="208" spans="2:15" ht="15" customHeight="1" x14ac:dyDescent="0.2">
      <c r="B208" s="25" t="b">
        <v>0</v>
      </c>
      <c r="C208" s="11" t="s">
        <v>363</v>
      </c>
      <c r="D208" s="31" t="s">
        <v>367</v>
      </c>
      <c r="E208" s="40" t="s">
        <v>425</v>
      </c>
      <c r="F208" s="40" t="s">
        <v>425</v>
      </c>
      <c r="G208" s="40" t="s">
        <v>425</v>
      </c>
      <c r="H208" s="40" t="s">
        <v>425</v>
      </c>
      <c r="I208" s="40"/>
      <c r="J208" s="40" t="s">
        <v>425</v>
      </c>
      <c r="K208" s="40"/>
      <c r="L208" s="40"/>
      <c r="M208" s="37">
        <v>195</v>
      </c>
      <c r="N208" s="112" t="b">
        <f>IF(_xlfn.XLOOKUP(t_VHIUseOnly[[#This Row],[(Green Fields=Approved)]],t_SelectFields[Field Name],t_SelectFields[Fields to Be Brought to Committee],),TRUE,FALSE)</f>
        <v>0</v>
      </c>
      <c r="O208" s="113" t="b">
        <f t="shared" si="3"/>
        <v>0</v>
      </c>
    </row>
    <row r="209" spans="2:15" ht="15" customHeight="1" x14ac:dyDescent="0.2">
      <c r="B209" s="25" t="b">
        <v>0</v>
      </c>
      <c r="C209" s="11" t="s">
        <v>90</v>
      </c>
      <c r="D209" s="31" t="s">
        <v>633</v>
      </c>
      <c r="E209" s="40" t="s">
        <v>425</v>
      </c>
      <c r="F209" s="40" t="s">
        <v>425</v>
      </c>
      <c r="G209" s="40" t="s">
        <v>425</v>
      </c>
      <c r="H209" s="40" t="s">
        <v>425</v>
      </c>
      <c r="I209" s="40"/>
      <c r="J209" s="40" t="s">
        <v>425</v>
      </c>
      <c r="K209" s="40"/>
      <c r="L209" s="40"/>
      <c r="M209" s="37">
        <v>196</v>
      </c>
      <c r="N209" s="112" t="b">
        <f>IF(_xlfn.XLOOKUP(t_VHIUseOnly[[#This Row],[(Green Fields=Approved)]],t_SelectFields[Field Name],t_SelectFields[Fields to Be Brought to Committee],),TRUE,FALSE)</f>
        <v>0</v>
      </c>
      <c r="O209" s="113" t="b">
        <f t="shared" si="3"/>
        <v>0</v>
      </c>
    </row>
    <row r="210" spans="2:15" ht="15" customHeight="1" x14ac:dyDescent="0.2">
      <c r="B210" s="25" t="b">
        <v>0</v>
      </c>
      <c r="C210" s="11" t="s">
        <v>364</v>
      </c>
      <c r="D210" s="31" t="s">
        <v>368</v>
      </c>
      <c r="E210" s="40" t="s">
        <v>425</v>
      </c>
      <c r="F210" s="40" t="s">
        <v>425</v>
      </c>
      <c r="G210" s="40" t="s">
        <v>425</v>
      </c>
      <c r="H210" s="40" t="s">
        <v>425</v>
      </c>
      <c r="I210" s="40"/>
      <c r="J210" s="40" t="s">
        <v>425</v>
      </c>
      <c r="K210" s="40"/>
      <c r="L210" s="40"/>
      <c r="M210" s="37">
        <v>197</v>
      </c>
      <c r="N210" s="112" t="b">
        <f>IF(_xlfn.XLOOKUP(t_VHIUseOnly[[#This Row],[(Green Fields=Approved)]],t_SelectFields[Field Name],t_SelectFields[Fields to Be Brought to Committee],),TRUE,FALSE)</f>
        <v>0</v>
      </c>
      <c r="O210" s="113" t="b">
        <f t="shared" si="3"/>
        <v>0</v>
      </c>
    </row>
    <row r="211" spans="2:15" ht="15" customHeight="1" x14ac:dyDescent="0.2">
      <c r="B211" s="25" t="b">
        <v>0</v>
      </c>
      <c r="C211" s="11" t="s">
        <v>91</v>
      </c>
      <c r="D211" s="31" t="s">
        <v>366</v>
      </c>
      <c r="E211" s="40" t="s">
        <v>425</v>
      </c>
      <c r="F211" s="40" t="s">
        <v>425</v>
      </c>
      <c r="G211" s="40" t="s">
        <v>425</v>
      </c>
      <c r="H211" s="40" t="s">
        <v>425</v>
      </c>
      <c r="I211" s="40"/>
      <c r="J211" s="40" t="s">
        <v>425</v>
      </c>
      <c r="K211" s="40"/>
      <c r="L211" s="40"/>
      <c r="M211" s="37">
        <v>198</v>
      </c>
      <c r="N211" s="112" t="b">
        <f>IF(_xlfn.XLOOKUP(t_VHIUseOnly[[#This Row],[(Green Fields=Approved)]],t_SelectFields[Field Name],t_SelectFields[Fields to Be Brought to Committee],),TRUE,FALSE)</f>
        <v>0</v>
      </c>
      <c r="O211" s="113" t="b">
        <f t="shared" si="3"/>
        <v>0</v>
      </c>
    </row>
    <row r="212" spans="2:15" ht="15" customHeight="1" x14ac:dyDescent="0.2">
      <c r="B212" s="25" t="b">
        <v>0</v>
      </c>
      <c r="C212" s="11" t="s">
        <v>369</v>
      </c>
      <c r="D212" s="31" t="s">
        <v>644</v>
      </c>
      <c r="E212" s="40" t="s">
        <v>425</v>
      </c>
      <c r="F212" s="40" t="s">
        <v>425</v>
      </c>
      <c r="G212" s="40" t="s">
        <v>425</v>
      </c>
      <c r="H212" s="40" t="s">
        <v>425</v>
      </c>
      <c r="I212" s="40"/>
      <c r="J212" s="40" t="s">
        <v>425</v>
      </c>
      <c r="K212" s="40"/>
      <c r="L212" s="40"/>
      <c r="M212" s="37">
        <v>199</v>
      </c>
      <c r="N212" s="112" t="b">
        <f>IF(_xlfn.XLOOKUP(t_VHIUseOnly[[#This Row],[(Green Fields=Approved)]],t_SelectFields[Field Name],t_SelectFields[Fields to Be Brought to Committee],),TRUE,FALSE)</f>
        <v>0</v>
      </c>
      <c r="O212" s="113" t="b">
        <f t="shared" si="3"/>
        <v>0</v>
      </c>
    </row>
    <row r="213" spans="2:15" ht="15" customHeight="1" x14ac:dyDescent="0.2">
      <c r="B213" s="25" t="b">
        <v>0</v>
      </c>
      <c r="C213" s="11" t="s">
        <v>487</v>
      </c>
      <c r="D213" s="31" t="s">
        <v>645</v>
      </c>
      <c r="E213" s="40" t="s">
        <v>425</v>
      </c>
      <c r="F213" s="40" t="s">
        <v>425</v>
      </c>
      <c r="G213" s="40" t="s">
        <v>425</v>
      </c>
      <c r="H213" s="40" t="s">
        <v>425</v>
      </c>
      <c r="I213" s="40"/>
      <c r="J213" s="40" t="s">
        <v>425</v>
      </c>
      <c r="K213" s="40"/>
      <c r="L213" s="40"/>
      <c r="M213" s="37">
        <v>200</v>
      </c>
      <c r="N213" s="112" t="b">
        <f>IF(_xlfn.XLOOKUP(t_VHIUseOnly[[#This Row],[(Green Fields=Approved)]],t_SelectFields[Field Name],t_SelectFields[Fields to Be Brought to Committee],),TRUE,FALSE)</f>
        <v>0</v>
      </c>
      <c r="O213" s="113" t="b">
        <f t="shared" si="3"/>
        <v>0</v>
      </c>
    </row>
    <row r="214" spans="2:15" ht="15" customHeight="1" x14ac:dyDescent="0.2">
      <c r="B214" s="25" t="b">
        <v>0</v>
      </c>
      <c r="C214" s="11" t="s">
        <v>92</v>
      </c>
      <c r="D214" s="31" t="s">
        <v>374</v>
      </c>
      <c r="E214" s="40" t="s">
        <v>425</v>
      </c>
      <c r="F214" s="40" t="s">
        <v>425</v>
      </c>
      <c r="G214" s="40" t="s">
        <v>425</v>
      </c>
      <c r="H214" s="40" t="s">
        <v>425</v>
      </c>
      <c r="I214" s="40"/>
      <c r="J214" s="40" t="s">
        <v>425</v>
      </c>
      <c r="K214" s="40"/>
      <c r="L214" s="40"/>
      <c r="M214" s="37">
        <v>201</v>
      </c>
      <c r="N214" s="112" t="b">
        <f>IF(_xlfn.XLOOKUP(t_VHIUseOnly[[#This Row],[(Green Fields=Approved)]],t_SelectFields[Field Name],t_SelectFields[Fields to Be Brought to Committee],),TRUE,FALSE)</f>
        <v>0</v>
      </c>
      <c r="O214" s="113" t="b">
        <f t="shared" si="3"/>
        <v>0</v>
      </c>
    </row>
    <row r="215" spans="2:15" ht="15" customHeight="1" x14ac:dyDescent="0.2">
      <c r="B215" s="25" t="b">
        <v>0</v>
      </c>
      <c r="C215" s="11" t="s">
        <v>93</v>
      </c>
      <c r="D215" s="31" t="s">
        <v>375</v>
      </c>
      <c r="E215" s="40" t="s">
        <v>425</v>
      </c>
      <c r="F215" s="40" t="s">
        <v>425</v>
      </c>
      <c r="G215" s="40" t="s">
        <v>425</v>
      </c>
      <c r="H215" s="40" t="s">
        <v>425</v>
      </c>
      <c r="I215" s="40"/>
      <c r="J215" s="40" t="s">
        <v>425</v>
      </c>
      <c r="K215" s="40"/>
      <c r="L215" s="40"/>
      <c r="M215" s="37">
        <v>202</v>
      </c>
      <c r="N215" s="112" t="b">
        <f>IF(_xlfn.XLOOKUP(t_VHIUseOnly[[#This Row],[(Green Fields=Approved)]],t_SelectFields[Field Name],t_SelectFields[Fields to Be Brought to Committee],),TRUE,FALSE)</f>
        <v>0</v>
      </c>
      <c r="O215" s="113" t="b">
        <f t="shared" si="3"/>
        <v>0</v>
      </c>
    </row>
    <row r="216" spans="2:15" ht="15" customHeight="1" x14ac:dyDescent="0.2">
      <c r="B216" s="25" t="b">
        <v>0</v>
      </c>
      <c r="C216" s="11" t="s">
        <v>94</v>
      </c>
      <c r="D216" s="31" t="s">
        <v>376</v>
      </c>
      <c r="E216" s="40" t="s">
        <v>425</v>
      </c>
      <c r="F216" s="40" t="s">
        <v>425</v>
      </c>
      <c r="G216" s="40" t="s">
        <v>425</v>
      </c>
      <c r="H216" s="40" t="s">
        <v>425</v>
      </c>
      <c r="I216" s="40"/>
      <c r="J216" s="40" t="s">
        <v>425</v>
      </c>
      <c r="K216" s="40"/>
      <c r="L216" s="40"/>
      <c r="M216" s="37">
        <v>203</v>
      </c>
      <c r="N216" s="112" t="b">
        <f>IF(_xlfn.XLOOKUP(t_VHIUseOnly[[#This Row],[(Green Fields=Approved)]],t_SelectFields[Field Name],t_SelectFields[Fields to Be Brought to Committee],),TRUE,FALSE)</f>
        <v>0</v>
      </c>
      <c r="O216" s="113" t="b">
        <f t="shared" si="3"/>
        <v>0</v>
      </c>
    </row>
    <row r="217" spans="2:15" ht="15" customHeight="1" x14ac:dyDescent="0.2">
      <c r="B217" s="25" t="b">
        <v>0</v>
      </c>
      <c r="C217" s="11" t="s">
        <v>373</v>
      </c>
      <c r="D217" s="31" t="s">
        <v>379</v>
      </c>
      <c r="E217" s="40" t="s">
        <v>425</v>
      </c>
      <c r="F217" s="40" t="s">
        <v>425</v>
      </c>
      <c r="G217" s="40" t="s">
        <v>425</v>
      </c>
      <c r="H217" s="40" t="s">
        <v>425</v>
      </c>
      <c r="I217" s="40"/>
      <c r="J217" s="40" t="s">
        <v>425</v>
      </c>
      <c r="K217" s="40"/>
      <c r="L217" s="40"/>
      <c r="M217" s="37">
        <v>204</v>
      </c>
      <c r="N217" s="112" t="b">
        <f>IF(_xlfn.XLOOKUP(t_VHIUseOnly[[#This Row],[(Green Fields=Approved)]],t_SelectFields[Field Name],t_SelectFields[Fields to Be Brought to Committee],),TRUE,FALSE)</f>
        <v>0</v>
      </c>
      <c r="O217" s="113" t="b">
        <f t="shared" si="3"/>
        <v>0</v>
      </c>
    </row>
    <row r="218" spans="2:15" ht="15" customHeight="1" x14ac:dyDescent="0.2">
      <c r="B218" s="25" t="b">
        <v>0</v>
      </c>
      <c r="C218" s="11" t="s">
        <v>95</v>
      </c>
      <c r="D218" s="31" t="s">
        <v>377</v>
      </c>
      <c r="E218" s="40" t="s">
        <v>425</v>
      </c>
      <c r="F218" s="40" t="s">
        <v>425</v>
      </c>
      <c r="G218" s="40" t="s">
        <v>425</v>
      </c>
      <c r="H218" s="40" t="s">
        <v>425</v>
      </c>
      <c r="I218" s="40"/>
      <c r="J218" s="40" t="s">
        <v>425</v>
      </c>
      <c r="K218" s="40"/>
      <c r="L218" s="40"/>
      <c r="M218" s="37">
        <v>205</v>
      </c>
      <c r="N218" s="112" t="b">
        <f>IF(_xlfn.XLOOKUP(t_VHIUseOnly[[#This Row],[(Green Fields=Approved)]],t_SelectFields[Field Name],t_SelectFields[Fields to Be Brought to Committee],),TRUE,FALSE)</f>
        <v>0</v>
      </c>
      <c r="O218" s="113" t="b">
        <f t="shared" si="3"/>
        <v>0</v>
      </c>
    </row>
    <row r="219" spans="2:15" ht="15" customHeight="1" x14ac:dyDescent="0.2">
      <c r="B219" s="25" t="b">
        <v>0</v>
      </c>
      <c r="C219" s="11" t="s">
        <v>372</v>
      </c>
      <c r="D219" s="31" t="s">
        <v>380</v>
      </c>
      <c r="E219" s="40" t="s">
        <v>425</v>
      </c>
      <c r="F219" s="40" t="s">
        <v>425</v>
      </c>
      <c r="G219" s="40" t="s">
        <v>425</v>
      </c>
      <c r="H219" s="40" t="s">
        <v>425</v>
      </c>
      <c r="I219" s="40"/>
      <c r="J219" s="40" t="s">
        <v>425</v>
      </c>
      <c r="K219" s="40"/>
      <c r="L219" s="40"/>
      <c r="M219" s="37">
        <v>206</v>
      </c>
      <c r="N219" s="112" t="b">
        <f>IF(_xlfn.XLOOKUP(t_VHIUseOnly[[#This Row],[(Green Fields=Approved)]],t_SelectFields[Field Name],t_SelectFields[Fields to Be Brought to Committee],),TRUE,FALSE)</f>
        <v>0</v>
      </c>
      <c r="O219" s="113" t="b">
        <f t="shared" si="3"/>
        <v>0</v>
      </c>
    </row>
    <row r="220" spans="2:15" ht="15" customHeight="1" x14ac:dyDescent="0.2">
      <c r="B220" s="25" t="b">
        <v>0</v>
      </c>
      <c r="C220" s="11" t="s">
        <v>96</v>
      </c>
      <c r="D220" s="31" t="s">
        <v>378</v>
      </c>
      <c r="E220" s="40" t="s">
        <v>425</v>
      </c>
      <c r="F220" s="40" t="s">
        <v>425</v>
      </c>
      <c r="G220" s="40" t="s">
        <v>425</v>
      </c>
      <c r="H220" s="40" t="s">
        <v>425</v>
      </c>
      <c r="I220" s="40"/>
      <c r="J220" s="40" t="s">
        <v>425</v>
      </c>
      <c r="K220" s="40"/>
      <c r="L220" s="40"/>
      <c r="M220" s="37">
        <v>207</v>
      </c>
      <c r="N220" s="112" t="b">
        <f>IF(_xlfn.XLOOKUP(t_VHIUseOnly[[#This Row],[(Green Fields=Approved)]],t_SelectFields[Field Name],t_SelectFields[Fields to Be Brought to Committee],),TRUE,FALSE)</f>
        <v>0</v>
      </c>
      <c r="O220" s="113" t="b">
        <f t="shared" si="3"/>
        <v>0</v>
      </c>
    </row>
    <row r="221" spans="2:15" ht="15" customHeight="1" x14ac:dyDescent="0.2">
      <c r="B221" s="25" t="b">
        <v>0</v>
      </c>
      <c r="C221" s="11" t="s">
        <v>370</v>
      </c>
      <c r="D221" s="31" t="s">
        <v>646</v>
      </c>
      <c r="E221" s="40" t="s">
        <v>425</v>
      </c>
      <c r="F221" s="40" t="s">
        <v>425</v>
      </c>
      <c r="G221" s="40" t="s">
        <v>425</v>
      </c>
      <c r="H221" s="40" t="s">
        <v>425</v>
      </c>
      <c r="I221" s="40"/>
      <c r="J221" s="40" t="s">
        <v>425</v>
      </c>
      <c r="K221" s="40"/>
      <c r="L221" s="40"/>
      <c r="M221" s="37">
        <v>208</v>
      </c>
      <c r="N221" s="112" t="b">
        <f>IF(_xlfn.XLOOKUP(t_VHIUseOnly[[#This Row],[(Green Fields=Approved)]],t_SelectFields[Field Name],t_SelectFields[Fields to Be Brought to Committee],),TRUE,FALSE)</f>
        <v>0</v>
      </c>
      <c r="O221" s="113" t="b">
        <f t="shared" si="3"/>
        <v>0</v>
      </c>
    </row>
    <row r="222" spans="2:15" ht="15" customHeight="1" x14ac:dyDescent="0.2">
      <c r="B222" s="25" t="b">
        <v>0</v>
      </c>
      <c r="C222" s="11" t="s">
        <v>491</v>
      </c>
      <c r="D222" s="31" t="s">
        <v>631</v>
      </c>
      <c r="E222" s="40" t="s">
        <v>425</v>
      </c>
      <c r="F222" s="40" t="s">
        <v>425</v>
      </c>
      <c r="G222" s="40" t="s">
        <v>425</v>
      </c>
      <c r="H222" s="40" t="s">
        <v>425</v>
      </c>
      <c r="I222" s="40"/>
      <c r="J222" s="40" t="s">
        <v>425</v>
      </c>
      <c r="K222" s="40"/>
      <c r="L222" s="40"/>
      <c r="M222" s="37">
        <v>209</v>
      </c>
      <c r="N222" s="112" t="b">
        <f>IF(_xlfn.XLOOKUP(t_VHIUseOnly[[#This Row],[(Green Fields=Approved)]],t_SelectFields[Field Name],t_SelectFields[Fields to Be Brought to Committee],),TRUE,FALSE)</f>
        <v>0</v>
      </c>
      <c r="O222" s="113" t="b">
        <f t="shared" si="3"/>
        <v>0</v>
      </c>
    </row>
    <row r="223" spans="2:15" ht="15" customHeight="1" x14ac:dyDescent="0.2">
      <c r="B223" s="25" t="b">
        <v>0</v>
      </c>
      <c r="C223" s="11" t="s">
        <v>492</v>
      </c>
      <c r="D223" s="31" t="s">
        <v>647</v>
      </c>
      <c r="E223" s="40" t="s">
        <v>425</v>
      </c>
      <c r="F223" s="40" t="s">
        <v>425</v>
      </c>
      <c r="G223" s="40" t="s">
        <v>425</v>
      </c>
      <c r="H223" s="40" t="s">
        <v>425</v>
      </c>
      <c r="I223" s="40"/>
      <c r="J223" s="40" t="s">
        <v>425</v>
      </c>
      <c r="K223" s="40"/>
      <c r="L223" s="40"/>
      <c r="M223" s="37">
        <v>210</v>
      </c>
      <c r="N223" s="112" t="b">
        <f>IF(_xlfn.XLOOKUP(t_VHIUseOnly[[#This Row],[(Green Fields=Approved)]],t_SelectFields[Field Name],t_SelectFields[Fields to Be Brought to Committee],),TRUE,FALSE)</f>
        <v>0</v>
      </c>
      <c r="O223" s="113" t="b">
        <f t="shared" si="3"/>
        <v>0</v>
      </c>
    </row>
    <row r="224" spans="2:15" ht="15" customHeight="1" x14ac:dyDescent="0.2">
      <c r="B224" s="25" t="b">
        <v>0</v>
      </c>
      <c r="C224" s="11" t="s">
        <v>493</v>
      </c>
      <c r="D224" s="31" t="s">
        <v>648</v>
      </c>
      <c r="E224" s="40" t="s">
        <v>425</v>
      </c>
      <c r="F224" s="40" t="s">
        <v>425</v>
      </c>
      <c r="G224" s="40" t="s">
        <v>425</v>
      </c>
      <c r="H224" s="40" t="s">
        <v>425</v>
      </c>
      <c r="I224" s="40"/>
      <c r="J224" s="40" t="s">
        <v>425</v>
      </c>
      <c r="K224" s="40"/>
      <c r="L224" s="40"/>
      <c r="M224" s="37">
        <v>211</v>
      </c>
      <c r="N224" s="112" t="b">
        <f>IF(_xlfn.XLOOKUP(t_VHIUseOnly[[#This Row],[(Green Fields=Approved)]],t_SelectFields[Field Name],t_SelectFields[Fields to Be Brought to Committee],),TRUE,FALSE)</f>
        <v>0</v>
      </c>
      <c r="O224" s="113" t="b">
        <f t="shared" si="3"/>
        <v>0</v>
      </c>
    </row>
    <row r="225" spans="2:15" ht="15" customHeight="1" x14ac:dyDescent="0.2">
      <c r="B225" s="25" t="b">
        <v>0</v>
      </c>
      <c r="C225" s="11" t="s">
        <v>494</v>
      </c>
      <c r="D225" s="31" t="s">
        <v>649</v>
      </c>
      <c r="E225" s="40" t="s">
        <v>425</v>
      </c>
      <c r="F225" s="40" t="s">
        <v>425</v>
      </c>
      <c r="G225" s="40" t="s">
        <v>425</v>
      </c>
      <c r="H225" s="40" t="s">
        <v>425</v>
      </c>
      <c r="I225" s="40"/>
      <c r="J225" s="40" t="s">
        <v>425</v>
      </c>
      <c r="K225" s="40"/>
      <c r="L225" s="40"/>
      <c r="M225" s="37">
        <v>212</v>
      </c>
      <c r="N225" s="112" t="b">
        <f>IF(_xlfn.XLOOKUP(t_VHIUseOnly[[#This Row],[(Green Fields=Approved)]],t_SelectFields[Field Name],t_SelectFields[Fields to Be Brought to Committee],),TRUE,FALSE)</f>
        <v>0</v>
      </c>
      <c r="O225" s="113" t="b">
        <f t="shared" si="3"/>
        <v>0</v>
      </c>
    </row>
    <row r="226" spans="2:15" ht="15" customHeight="1" x14ac:dyDescent="0.2">
      <c r="B226" s="25" t="b">
        <v>0</v>
      </c>
      <c r="C226" s="11" t="s">
        <v>495</v>
      </c>
      <c r="D226" s="31" t="s">
        <v>650</v>
      </c>
      <c r="E226" s="40" t="s">
        <v>425</v>
      </c>
      <c r="F226" s="40" t="s">
        <v>425</v>
      </c>
      <c r="G226" s="40" t="s">
        <v>425</v>
      </c>
      <c r="H226" s="40" t="s">
        <v>425</v>
      </c>
      <c r="I226" s="40"/>
      <c r="J226" s="40" t="s">
        <v>425</v>
      </c>
      <c r="K226" s="40"/>
      <c r="L226" s="40"/>
      <c r="M226" s="37">
        <v>213</v>
      </c>
      <c r="N226" s="112" t="b">
        <f>IF(_xlfn.XLOOKUP(t_VHIUseOnly[[#This Row],[(Green Fields=Approved)]],t_SelectFields[Field Name],t_SelectFields[Fields to Be Brought to Committee],),TRUE,FALSE)</f>
        <v>0</v>
      </c>
      <c r="O226" s="113" t="b">
        <f t="shared" si="3"/>
        <v>0</v>
      </c>
    </row>
    <row r="227" spans="2:15" ht="15" customHeight="1" x14ac:dyDescent="0.2">
      <c r="B227" s="25" t="b">
        <v>0</v>
      </c>
      <c r="C227" s="11" t="s">
        <v>496</v>
      </c>
      <c r="D227" s="31" t="s">
        <v>651</v>
      </c>
      <c r="E227" s="40" t="s">
        <v>425</v>
      </c>
      <c r="F227" s="40" t="s">
        <v>425</v>
      </c>
      <c r="G227" s="40" t="s">
        <v>425</v>
      </c>
      <c r="H227" s="40" t="s">
        <v>425</v>
      </c>
      <c r="I227" s="40"/>
      <c r="J227" s="40" t="s">
        <v>425</v>
      </c>
      <c r="K227" s="40"/>
      <c r="L227" s="40"/>
      <c r="M227" s="37">
        <v>214</v>
      </c>
      <c r="N227" s="112" t="b">
        <f>IF(_xlfn.XLOOKUP(t_VHIUseOnly[[#This Row],[(Green Fields=Approved)]],t_SelectFields[Field Name],t_SelectFields[Fields to Be Brought to Committee],),TRUE,FALSE)</f>
        <v>0</v>
      </c>
      <c r="O227" s="113" t="b">
        <f t="shared" si="3"/>
        <v>0</v>
      </c>
    </row>
    <row r="228" spans="2:15" ht="15" customHeight="1" x14ac:dyDescent="0.2">
      <c r="B228" s="25" t="b">
        <v>0</v>
      </c>
      <c r="C228" s="11" t="s">
        <v>497</v>
      </c>
      <c r="D228" s="31" t="s">
        <v>652</v>
      </c>
      <c r="E228" s="40" t="s">
        <v>425</v>
      </c>
      <c r="F228" s="40" t="s">
        <v>425</v>
      </c>
      <c r="G228" s="40" t="s">
        <v>425</v>
      </c>
      <c r="H228" s="40" t="s">
        <v>425</v>
      </c>
      <c r="I228" s="40"/>
      <c r="J228" s="40" t="s">
        <v>425</v>
      </c>
      <c r="K228" s="40"/>
      <c r="L228" s="40"/>
      <c r="M228" s="37">
        <v>215</v>
      </c>
      <c r="N228" s="112" t="b">
        <f>IF(_xlfn.XLOOKUP(t_VHIUseOnly[[#This Row],[(Green Fields=Approved)]],t_SelectFields[Field Name],t_SelectFields[Fields to Be Brought to Committee],),TRUE,FALSE)</f>
        <v>0</v>
      </c>
      <c r="O228" s="113" t="b">
        <f t="shared" si="3"/>
        <v>0</v>
      </c>
    </row>
    <row r="229" spans="2:15" ht="15" customHeight="1" x14ac:dyDescent="0.2">
      <c r="B229" s="25" t="b">
        <v>0</v>
      </c>
      <c r="C229" s="11" t="s">
        <v>455</v>
      </c>
      <c r="D229" s="31" t="s">
        <v>381</v>
      </c>
      <c r="E229" s="40" t="s">
        <v>425</v>
      </c>
      <c r="F229" s="40" t="s">
        <v>425</v>
      </c>
      <c r="G229" s="40" t="s">
        <v>425</v>
      </c>
      <c r="H229" s="40" t="s">
        <v>425</v>
      </c>
      <c r="I229" s="40"/>
      <c r="J229" s="40"/>
      <c r="K229" s="40"/>
      <c r="L229" s="40"/>
      <c r="M229" s="37">
        <v>216</v>
      </c>
      <c r="N229" s="112" t="b">
        <f>IF(_xlfn.XLOOKUP(t_VHIUseOnly[[#This Row],[(Green Fields=Approved)]],t_SelectFields[Field Name],t_SelectFields[Fields to Be Brought to Committee],),TRUE,FALSE)</f>
        <v>0</v>
      </c>
      <c r="O229" s="113" t="b">
        <f t="shared" si="3"/>
        <v>0</v>
      </c>
    </row>
    <row r="230" spans="2:15" ht="15" customHeight="1" x14ac:dyDescent="0.2">
      <c r="B230" s="25" t="b">
        <v>0</v>
      </c>
      <c r="C230" s="11" t="s">
        <v>456</v>
      </c>
      <c r="D230" s="31" t="s">
        <v>382</v>
      </c>
      <c r="E230" s="40" t="s">
        <v>425</v>
      </c>
      <c r="F230" s="40" t="s">
        <v>425</v>
      </c>
      <c r="G230" s="40" t="s">
        <v>425</v>
      </c>
      <c r="H230" s="40" t="s">
        <v>425</v>
      </c>
      <c r="I230" s="40"/>
      <c r="J230" s="40"/>
      <c r="K230" s="40"/>
      <c r="L230" s="40"/>
      <c r="M230" s="37">
        <v>217</v>
      </c>
      <c r="N230" s="112" t="b">
        <f>IF(_xlfn.XLOOKUP(t_VHIUseOnly[[#This Row],[(Green Fields=Approved)]],t_SelectFields[Field Name],t_SelectFields[Fields to Be Brought to Committee],),TRUE,FALSE)</f>
        <v>0</v>
      </c>
      <c r="O230" s="113" t="b">
        <f t="shared" si="3"/>
        <v>0</v>
      </c>
    </row>
    <row r="231" spans="2:15" ht="15" customHeight="1" x14ac:dyDescent="0.2">
      <c r="B231" s="25" t="b">
        <v>0</v>
      </c>
      <c r="C231" s="11" t="s">
        <v>457</v>
      </c>
      <c r="D231" s="31" t="s">
        <v>589</v>
      </c>
      <c r="E231" s="40" t="s">
        <v>425</v>
      </c>
      <c r="F231" s="40" t="s">
        <v>425</v>
      </c>
      <c r="G231" s="40" t="s">
        <v>425</v>
      </c>
      <c r="H231" s="40" t="s">
        <v>425</v>
      </c>
      <c r="I231" s="40"/>
      <c r="J231" s="40"/>
      <c r="K231" s="40"/>
      <c r="L231" s="40"/>
      <c r="M231" s="37">
        <v>218</v>
      </c>
      <c r="N231" s="112" t="b">
        <f>IF(_xlfn.XLOOKUP(t_VHIUseOnly[[#This Row],[(Green Fields=Approved)]],t_SelectFields[Field Name],t_SelectFields[Fields to Be Brought to Committee],),TRUE,FALSE)</f>
        <v>0</v>
      </c>
      <c r="O231" s="113" t="b">
        <f t="shared" si="3"/>
        <v>0</v>
      </c>
    </row>
    <row r="232" spans="2:15" ht="15" customHeight="1" x14ac:dyDescent="0.2">
      <c r="B232" s="25" t="b">
        <v>0</v>
      </c>
      <c r="C232" s="11" t="s">
        <v>458</v>
      </c>
      <c r="D232" s="31" t="s">
        <v>385</v>
      </c>
      <c r="E232" s="40" t="s">
        <v>425</v>
      </c>
      <c r="F232" s="40" t="s">
        <v>425</v>
      </c>
      <c r="G232" s="40" t="s">
        <v>425</v>
      </c>
      <c r="H232" s="40" t="s">
        <v>425</v>
      </c>
      <c r="I232" s="40"/>
      <c r="J232" s="40"/>
      <c r="K232" s="40"/>
      <c r="L232" s="40"/>
      <c r="M232" s="37">
        <v>219</v>
      </c>
      <c r="N232" s="112" t="b">
        <f>IF(_xlfn.XLOOKUP(t_VHIUseOnly[[#This Row],[(Green Fields=Approved)]],t_SelectFields[Field Name],t_SelectFields[Fields to Be Brought to Committee],),TRUE,FALSE)</f>
        <v>0</v>
      </c>
      <c r="O232" s="113" t="b">
        <f t="shared" si="3"/>
        <v>0</v>
      </c>
    </row>
    <row r="233" spans="2:15" ht="15" customHeight="1" x14ac:dyDescent="0.2">
      <c r="B233" s="25" t="b">
        <v>0</v>
      </c>
      <c r="C233" s="11" t="s">
        <v>459</v>
      </c>
      <c r="D233" s="31" t="s">
        <v>383</v>
      </c>
      <c r="E233" s="40" t="s">
        <v>425</v>
      </c>
      <c r="F233" s="40" t="s">
        <v>425</v>
      </c>
      <c r="G233" s="40" t="s">
        <v>425</v>
      </c>
      <c r="H233" s="40" t="s">
        <v>425</v>
      </c>
      <c r="I233" s="40"/>
      <c r="J233" s="40"/>
      <c r="K233" s="40"/>
      <c r="L233" s="40"/>
      <c r="M233" s="37">
        <v>220</v>
      </c>
      <c r="N233" s="112" t="b">
        <f>IF(_xlfn.XLOOKUP(t_VHIUseOnly[[#This Row],[(Green Fields=Approved)]],t_SelectFields[Field Name],t_SelectFields[Fields to Be Brought to Committee],),TRUE,FALSE)</f>
        <v>0</v>
      </c>
      <c r="O233" s="113" t="b">
        <f t="shared" si="3"/>
        <v>0</v>
      </c>
    </row>
    <row r="234" spans="2:15" ht="15" customHeight="1" x14ac:dyDescent="0.2">
      <c r="B234" s="25" t="b">
        <v>0</v>
      </c>
      <c r="C234" s="11" t="s">
        <v>460</v>
      </c>
      <c r="D234" s="31" t="s">
        <v>386</v>
      </c>
      <c r="E234" s="40" t="s">
        <v>425</v>
      </c>
      <c r="F234" s="40" t="s">
        <v>425</v>
      </c>
      <c r="G234" s="40" t="s">
        <v>425</v>
      </c>
      <c r="H234" s="40" t="s">
        <v>425</v>
      </c>
      <c r="I234" s="40"/>
      <c r="J234" s="40"/>
      <c r="K234" s="40"/>
      <c r="L234" s="40"/>
      <c r="M234" s="37">
        <v>221</v>
      </c>
      <c r="N234" s="112" t="b">
        <f>IF(_xlfn.XLOOKUP(t_VHIUseOnly[[#This Row],[(Green Fields=Approved)]],t_SelectFields[Field Name],t_SelectFields[Fields to Be Brought to Committee],),TRUE,FALSE)</f>
        <v>0</v>
      </c>
      <c r="O234" s="113" t="b">
        <f t="shared" si="3"/>
        <v>0</v>
      </c>
    </row>
    <row r="235" spans="2:15" ht="15" customHeight="1" x14ac:dyDescent="0.2">
      <c r="B235" s="25" t="b">
        <v>0</v>
      </c>
      <c r="C235" s="11" t="s">
        <v>461</v>
      </c>
      <c r="D235" s="31" t="s">
        <v>384</v>
      </c>
      <c r="E235" s="40" t="s">
        <v>425</v>
      </c>
      <c r="F235" s="40" t="s">
        <v>425</v>
      </c>
      <c r="G235" s="40" t="s">
        <v>425</v>
      </c>
      <c r="H235" s="40" t="s">
        <v>425</v>
      </c>
      <c r="I235" s="40"/>
      <c r="J235" s="40"/>
      <c r="K235" s="40"/>
      <c r="L235" s="40"/>
      <c r="M235" s="37">
        <v>222</v>
      </c>
      <c r="N235" s="112" t="b">
        <f>IF(_xlfn.XLOOKUP(t_VHIUseOnly[[#This Row],[(Green Fields=Approved)]],t_SelectFields[Field Name],t_SelectFields[Fields to Be Brought to Committee],),TRUE,FALSE)</f>
        <v>0</v>
      </c>
      <c r="O235" s="113" t="b">
        <f t="shared" si="3"/>
        <v>0</v>
      </c>
    </row>
    <row r="236" spans="2:15" ht="15" customHeight="1" x14ac:dyDescent="0.2">
      <c r="B236" s="25" t="b">
        <v>0</v>
      </c>
      <c r="C236" s="11" t="s">
        <v>462</v>
      </c>
      <c r="D236" s="31" t="s">
        <v>653</v>
      </c>
      <c r="E236" s="40" t="s">
        <v>425</v>
      </c>
      <c r="F236" s="40" t="s">
        <v>425</v>
      </c>
      <c r="G236" s="40" t="s">
        <v>425</v>
      </c>
      <c r="H236" s="40" t="s">
        <v>425</v>
      </c>
      <c r="I236" s="40"/>
      <c r="J236" s="40"/>
      <c r="K236" s="40"/>
      <c r="L236" s="40"/>
      <c r="M236" s="37">
        <v>223</v>
      </c>
      <c r="N236" s="112" t="b">
        <f>IF(_xlfn.XLOOKUP(t_VHIUseOnly[[#This Row],[(Green Fields=Approved)]],t_SelectFields[Field Name],t_SelectFields[Fields to Be Brought to Committee],),TRUE,FALSE)</f>
        <v>0</v>
      </c>
      <c r="O236" s="113" t="b">
        <f t="shared" si="3"/>
        <v>0</v>
      </c>
    </row>
    <row r="237" spans="2:15" ht="15" customHeight="1" x14ac:dyDescent="0.2">
      <c r="B237" s="25" t="b">
        <v>0</v>
      </c>
      <c r="C237" s="11" t="s">
        <v>506</v>
      </c>
      <c r="D237" s="31" t="s">
        <v>587</v>
      </c>
      <c r="E237" s="40" t="s">
        <v>425</v>
      </c>
      <c r="F237" s="40" t="s">
        <v>425</v>
      </c>
      <c r="G237" s="40" t="s">
        <v>425</v>
      </c>
      <c r="H237" s="40" t="s">
        <v>425</v>
      </c>
      <c r="I237" s="40"/>
      <c r="J237" s="40"/>
      <c r="K237" s="40"/>
      <c r="L237" s="40"/>
      <c r="M237" s="37">
        <v>224</v>
      </c>
      <c r="N237" s="112" t="b">
        <f>IF(_xlfn.XLOOKUP(t_VHIUseOnly[[#This Row],[(Green Fields=Approved)]],t_SelectFields[Field Name],t_SelectFields[Fields to Be Brought to Committee],),TRUE,FALSE)</f>
        <v>0</v>
      </c>
      <c r="O237" s="113" t="b">
        <f t="shared" si="3"/>
        <v>0</v>
      </c>
    </row>
    <row r="238" spans="2:15" ht="15" customHeight="1" x14ac:dyDescent="0.2">
      <c r="B238" s="25" t="b">
        <v>0</v>
      </c>
      <c r="C238" s="11" t="s">
        <v>507</v>
      </c>
      <c r="D238" s="31" t="s">
        <v>547</v>
      </c>
      <c r="E238" s="40" t="s">
        <v>425</v>
      </c>
      <c r="F238" s="40" t="s">
        <v>425</v>
      </c>
      <c r="G238" s="40" t="s">
        <v>425</v>
      </c>
      <c r="H238" s="40" t="s">
        <v>425</v>
      </c>
      <c r="I238" s="40"/>
      <c r="J238" s="40"/>
      <c r="K238" s="40"/>
      <c r="L238" s="40"/>
      <c r="M238" s="37">
        <v>225</v>
      </c>
      <c r="N238" s="112" t="b">
        <f>IF(_xlfn.XLOOKUP(t_VHIUseOnly[[#This Row],[(Green Fields=Approved)]],t_SelectFields[Field Name],t_SelectFields[Fields to Be Brought to Committee],),TRUE,FALSE)</f>
        <v>0</v>
      </c>
      <c r="O238" s="113" t="b">
        <f t="shared" si="3"/>
        <v>0</v>
      </c>
    </row>
    <row r="239" spans="2:15" ht="15" customHeight="1" x14ac:dyDescent="0.2">
      <c r="B239" s="25" t="b">
        <v>0</v>
      </c>
      <c r="C239" s="11" t="s">
        <v>508</v>
      </c>
      <c r="D239" s="31" t="s">
        <v>588</v>
      </c>
      <c r="E239" s="40" t="s">
        <v>425</v>
      </c>
      <c r="F239" s="40" t="s">
        <v>425</v>
      </c>
      <c r="G239" s="40" t="s">
        <v>425</v>
      </c>
      <c r="H239" s="40" t="s">
        <v>425</v>
      </c>
      <c r="I239" s="40"/>
      <c r="J239" s="40"/>
      <c r="K239" s="40"/>
      <c r="L239" s="40"/>
      <c r="M239" s="37">
        <v>226</v>
      </c>
      <c r="N239" s="112" t="b">
        <f>IF(_xlfn.XLOOKUP(t_VHIUseOnly[[#This Row],[(Green Fields=Approved)]],t_SelectFields[Field Name],t_SelectFields[Fields to Be Brought to Committee],),TRUE,FALSE)</f>
        <v>0</v>
      </c>
      <c r="O239" s="113" t="b">
        <f t="shared" si="3"/>
        <v>0</v>
      </c>
    </row>
    <row r="240" spans="2:15" ht="15" customHeight="1" x14ac:dyDescent="0.2">
      <c r="B240" s="25" t="b">
        <v>0</v>
      </c>
      <c r="C240" s="11" t="s">
        <v>509</v>
      </c>
      <c r="D240" s="31" t="s">
        <v>548</v>
      </c>
      <c r="E240" s="40" t="s">
        <v>425</v>
      </c>
      <c r="F240" s="40" t="s">
        <v>425</v>
      </c>
      <c r="G240" s="40" t="s">
        <v>425</v>
      </c>
      <c r="H240" s="40" t="s">
        <v>425</v>
      </c>
      <c r="I240" s="40"/>
      <c r="J240" s="40"/>
      <c r="K240" s="40"/>
      <c r="L240" s="40"/>
      <c r="M240" s="37">
        <v>227</v>
      </c>
      <c r="N240" s="112" t="b">
        <f>IF(_xlfn.XLOOKUP(t_VHIUseOnly[[#This Row],[(Green Fields=Approved)]],t_SelectFields[Field Name],t_SelectFields[Fields to Be Brought to Committee],),TRUE,FALSE)</f>
        <v>0</v>
      </c>
      <c r="O240" s="113" t="b">
        <f t="shared" si="3"/>
        <v>0</v>
      </c>
    </row>
    <row r="241" spans="2:15" ht="15" customHeight="1" x14ac:dyDescent="0.2">
      <c r="B241" s="25" t="b">
        <v>0</v>
      </c>
      <c r="C241" s="11" t="s">
        <v>510</v>
      </c>
      <c r="D241" s="31" t="s">
        <v>654</v>
      </c>
      <c r="E241" s="40" t="s">
        <v>425</v>
      </c>
      <c r="F241" s="40" t="s">
        <v>425</v>
      </c>
      <c r="G241" s="40" t="s">
        <v>425</v>
      </c>
      <c r="H241" s="40" t="s">
        <v>425</v>
      </c>
      <c r="I241" s="40"/>
      <c r="J241" s="40"/>
      <c r="K241" s="40"/>
      <c r="L241" s="40"/>
      <c r="M241" s="37">
        <v>228</v>
      </c>
      <c r="N241" s="112" t="b">
        <f>IF(_xlfn.XLOOKUP(t_VHIUseOnly[[#This Row],[(Green Fields=Approved)]],t_SelectFields[Field Name],t_SelectFields[Fields to Be Brought to Committee],),TRUE,FALSE)</f>
        <v>0</v>
      </c>
      <c r="O241" s="113" t="b">
        <f t="shared" si="3"/>
        <v>0</v>
      </c>
    </row>
    <row r="242" spans="2:15" ht="15" customHeight="1" x14ac:dyDescent="0.2">
      <c r="B242" s="25" t="b">
        <v>0</v>
      </c>
      <c r="C242" s="11" t="s">
        <v>511</v>
      </c>
      <c r="D242" s="31" t="s">
        <v>549</v>
      </c>
      <c r="E242" s="40" t="s">
        <v>425</v>
      </c>
      <c r="F242" s="40" t="s">
        <v>425</v>
      </c>
      <c r="G242" s="40" t="s">
        <v>425</v>
      </c>
      <c r="H242" s="40" t="s">
        <v>425</v>
      </c>
      <c r="I242" s="40"/>
      <c r="J242" s="40"/>
      <c r="K242" s="40"/>
      <c r="L242" s="40"/>
      <c r="M242" s="37">
        <v>229</v>
      </c>
      <c r="N242" s="112" t="b">
        <f>IF(_xlfn.XLOOKUP(t_VHIUseOnly[[#This Row],[(Green Fields=Approved)]],t_SelectFields[Field Name],t_SelectFields[Fields to Be Brought to Committee],),TRUE,FALSE)</f>
        <v>0</v>
      </c>
      <c r="O242" s="113" t="b">
        <f t="shared" si="3"/>
        <v>0</v>
      </c>
    </row>
    <row r="243" spans="2:15" ht="15" customHeight="1" x14ac:dyDescent="0.2">
      <c r="B243" s="25" t="b">
        <v>0</v>
      </c>
      <c r="C243" s="11" t="s">
        <v>512</v>
      </c>
      <c r="D243" s="31" t="s">
        <v>550</v>
      </c>
      <c r="E243" s="40" t="s">
        <v>425</v>
      </c>
      <c r="F243" s="40" t="s">
        <v>425</v>
      </c>
      <c r="G243" s="40" t="s">
        <v>425</v>
      </c>
      <c r="H243" s="40" t="s">
        <v>425</v>
      </c>
      <c r="I243" s="40"/>
      <c r="J243" s="40"/>
      <c r="K243" s="40"/>
      <c r="L243" s="40"/>
      <c r="M243" s="37">
        <v>230</v>
      </c>
      <c r="N243" s="112" t="b">
        <f>IF(_xlfn.XLOOKUP(t_VHIUseOnly[[#This Row],[(Green Fields=Approved)]],t_SelectFields[Field Name],t_SelectFields[Fields to Be Brought to Committee],),TRUE,FALSE)</f>
        <v>0</v>
      </c>
      <c r="O243" s="113" t="b">
        <f t="shared" si="3"/>
        <v>0</v>
      </c>
    </row>
    <row r="244" spans="2:15" ht="15" customHeight="1" x14ac:dyDescent="0.2">
      <c r="B244" s="25" t="b">
        <v>0</v>
      </c>
      <c r="C244" s="11" t="s">
        <v>513</v>
      </c>
      <c r="D244" s="31" t="s">
        <v>553</v>
      </c>
      <c r="E244" s="40" t="s">
        <v>425</v>
      </c>
      <c r="F244" s="40" t="s">
        <v>425</v>
      </c>
      <c r="G244" s="40" t="s">
        <v>425</v>
      </c>
      <c r="H244" s="40" t="s">
        <v>425</v>
      </c>
      <c r="I244" s="40"/>
      <c r="J244" s="40"/>
      <c r="K244" s="40"/>
      <c r="L244" s="40"/>
      <c r="M244" s="37">
        <v>231</v>
      </c>
      <c r="N244" s="112" t="b">
        <f>IF(_xlfn.XLOOKUP(t_VHIUseOnly[[#This Row],[(Green Fields=Approved)]],t_SelectFields[Field Name],t_SelectFields[Fields to Be Brought to Committee],),TRUE,FALSE)</f>
        <v>0</v>
      </c>
      <c r="O244" s="113" t="b">
        <f t="shared" si="3"/>
        <v>0</v>
      </c>
    </row>
    <row r="245" spans="2:15" ht="15" customHeight="1" x14ac:dyDescent="0.2">
      <c r="B245" s="25" t="b">
        <v>0</v>
      </c>
      <c r="C245" s="11" t="s">
        <v>551</v>
      </c>
      <c r="D245" s="31" t="s">
        <v>552</v>
      </c>
      <c r="E245" s="40" t="s">
        <v>425</v>
      </c>
      <c r="F245" s="40" t="s">
        <v>425</v>
      </c>
      <c r="G245" s="40" t="s">
        <v>425</v>
      </c>
      <c r="H245" s="40" t="s">
        <v>425</v>
      </c>
      <c r="I245" s="40"/>
      <c r="J245" s="40"/>
      <c r="K245" s="40"/>
      <c r="L245" s="40"/>
      <c r="M245" s="37">
        <v>232</v>
      </c>
      <c r="N245" s="112" t="b">
        <f>IF(_xlfn.XLOOKUP(t_VHIUseOnly[[#This Row],[(Green Fields=Approved)]],t_SelectFields[Field Name],t_SelectFields[Fields to Be Brought to Committee],),TRUE,FALSE)</f>
        <v>0</v>
      </c>
      <c r="O245" s="113" t="b">
        <f t="shared" si="3"/>
        <v>0</v>
      </c>
    </row>
    <row r="246" spans="2:15" ht="15" customHeight="1" x14ac:dyDescent="0.2">
      <c r="B246" s="25" t="b">
        <v>0</v>
      </c>
      <c r="C246" s="11" t="s">
        <v>554</v>
      </c>
      <c r="D246" s="31" t="s">
        <v>555</v>
      </c>
      <c r="E246" s="40" t="s">
        <v>425</v>
      </c>
      <c r="F246" s="40" t="s">
        <v>425</v>
      </c>
      <c r="G246" s="40" t="s">
        <v>425</v>
      </c>
      <c r="H246" s="40" t="s">
        <v>425</v>
      </c>
      <c r="I246" s="40"/>
      <c r="J246" s="40"/>
      <c r="K246" s="40"/>
      <c r="L246" s="40"/>
      <c r="M246" s="37">
        <v>233</v>
      </c>
      <c r="N246" s="112" t="b">
        <f>IF(_xlfn.XLOOKUP(t_VHIUseOnly[[#This Row],[(Green Fields=Approved)]],t_SelectFields[Field Name],t_SelectFields[Fields to Be Brought to Committee],),TRUE,FALSE)</f>
        <v>0</v>
      </c>
      <c r="O246" s="113" t="b">
        <f t="shared" si="3"/>
        <v>0</v>
      </c>
    </row>
    <row r="247" spans="2:15" ht="15" customHeight="1" x14ac:dyDescent="0.2">
      <c r="B247" s="25" t="b">
        <v>0</v>
      </c>
      <c r="C247" s="11" t="s">
        <v>556</v>
      </c>
      <c r="D247" s="31" t="s">
        <v>552</v>
      </c>
      <c r="E247" s="40" t="s">
        <v>425</v>
      </c>
      <c r="F247" s="40" t="s">
        <v>425</v>
      </c>
      <c r="G247" s="40" t="s">
        <v>425</v>
      </c>
      <c r="H247" s="40" t="s">
        <v>425</v>
      </c>
      <c r="I247" s="40"/>
      <c r="J247" s="40"/>
      <c r="K247" s="40"/>
      <c r="L247" s="40"/>
      <c r="M247" s="37">
        <v>234</v>
      </c>
      <c r="N247" s="112" t="b">
        <f>IF(_xlfn.XLOOKUP(t_VHIUseOnly[[#This Row],[(Green Fields=Approved)]],t_SelectFields[Field Name],t_SelectFields[Fields to Be Brought to Committee],),TRUE,FALSE)</f>
        <v>0</v>
      </c>
      <c r="O247" s="113" t="b">
        <f t="shared" si="3"/>
        <v>0</v>
      </c>
    </row>
    <row r="248" spans="2:15" ht="15" customHeight="1" x14ac:dyDescent="0.2">
      <c r="B248" s="25" t="b">
        <v>0</v>
      </c>
      <c r="C248" s="11" t="s">
        <v>97</v>
      </c>
      <c r="D248" s="31" t="s">
        <v>355</v>
      </c>
      <c r="E248" s="40" t="s">
        <v>425</v>
      </c>
      <c r="F248" s="40" t="s">
        <v>425</v>
      </c>
      <c r="G248" s="40" t="s">
        <v>425</v>
      </c>
      <c r="H248" s="40" t="s">
        <v>425</v>
      </c>
      <c r="I248" s="40"/>
      <c r="J248" s="40"/>
      <c r="K248" s="40"/>
      <c r="L248" s="40"/>
      <c r="M248" s="37">
        <v>235</v>
      </c>
      <c r="N248" s="112" t="b">
        <f>IF(_xlfn.XLOOKUP(t_VHIUseOnly[[#This Row],[(Green Fields=Approved)]],t_SelectFields[Field Name],t_SelectFields[Fields to Be Brought to Committee],),TRUE,FALSE)</f>
        <v>0</v>
      </c>
      <c r="O248" s="113" t="b">
        <f t="shared" si="3"/>
        <v>0</v>
      </c>
    </row>
    <row r="249" spans="2:15" ht="15" customHeight="1" x14ac:dyDescent="0.2">
      <c r="B249" s="25" t="b">
        <v>0</v>
      </c>
      <c r="C249" s="11" t="s">
        <v>98</v>
      </c>
      <c r="D249" s="31" t="s">
        <v>347</v>
      </c>
      <c r="E249" s="40" t="s">
        <v>425</v>
      </c>
      <c r="F249" s="40" t="s">
        <v>425</v>
      </c>
      <c r="G249" s="40" t="s">
        <v>425</v>
      </c>
      <c r="H249" s="40" t="s">
        <v>425</v>
      </c>
      <c r="I249" s="40"/>
      <c r="J249" s="40"/>
      <c r="K249" s="40"/>
      <c r="L249" s="40"/>
      <c r="M249" s="37">
        <v>236</v>
      </c>
      <c r="N249" s="112" t="b">
        <f>IF(_xlfn.XLOOKUP(t_VHIUseOnly[[#This Row],[(Green Fields=Approved)]],t_SelectFields[Field Name],t_SelectFields[Fields to Be Brought to Committee],),TRUE,FALSE)</f>
        <v>0</v>
      </c>
      <c r="O249" s="113" t="b">
        <f t="shared" si="3"/>
        <v>0</v>
      </c>
    </row>
    <row r="250" spans="2:15" ht="15" customHeight="1" x14ac:dyDescent="0.2">
      <c r="B250" s="25" t="b">
        <v>0</v>
      </c>
      <c r="C250" s="11" t="s">
        <v>99</v>
      </c>
      <c r="D250" s="31" t="s">
        <v>349</v>
      </c>
      <c r="E250" s="40" t="s">
        <v>425</v>
      </c>
      <c r="F250" s="40" t="s">
        <v>425</v>
      </c>
      <c r="G250" s="40" t="s">
        <v>425</v>
      </c>
      <c r="H250" s="40" t="s">
        <v>425</v>
      </c>
      <c r="I250" s="40"/>
      <c r="J250" s="40"/>
      <c r="K250" s="40"/>
      <c r="L250" s="40"/>
      <c r="M250" s="37">
        <v>237</v>
      </c>
      <c r="N250" s="112" t="b">
        <f>IF(_xlfn.XLOOKUP(t_VHIUseOnly[[#This Row],[(Green Fields=Approved)]],t_SelectFields[Field Name],t_SelectFields[Fields to Be Brought to Committee],),TRUE,FALSE)</f>
        <v>0</v>
      </c>
      <c r="O250" s="113" t="b">
        <f t="shared" si="3"/>
        <v>0</v>
      </c>
    </row>
    <row r="251" spans="2:15" ht="15" customHeight="1" x14ac:dyDescent="0.2">
      <c r="B251" s="25" t="b">
        <v>0</v>
      </c>
      <c r="C251" s="11" t="s">
        <v>358</v>
      </c>
      <c r="D251" s="31" t="s">
        <v>359</v>
      </c>
      <c r="E251" s="40" t="s">
        <v>425</v>
      </c>
      <c r="F251" s="40" t="s">
        <v>425</v>
      </c>
      <c r="G251" s="40" t="s">
        <v>425</v>
      </c>
      <c r="H251" s="40" t="s">
        <v>425</v>
      </c>
      <c r="I251" s="40"/>
      <c r="J251" s="40"/>
      <c r="K251" s="40"/>
      <c r="L251" s="40"/>
      <c r="M251" s="37">
        <v>238</v>
      </c>
      <c r="N251" s="112" t="b">
        <f>IF(_xlfn.XLOOKUP(t_VHIUseOnly[[#This Row],[(Green Fields=Approved)]],t_SelectFields[Field Name],t_SelectFields[Fields to Be Brought to Committee],),TRUE,FALSE)</f>
        <v>0</v>
      </c>
      <c r="O251" s="113" t="b">
        <f t="shared" si="3"/>
        <v>0</v>
      </c>
    </row>
    <row r="252" spans="2:15" ht="15" customHeight="1" x14ac:dyDescent="0.2">
      <c r="B252" s="25" t="b">
        <v>0</v>
      </c>
      <c r="C252" s="11" t="s">
        <v>100</v>
      </c>
      <c r="D252" s="31" t="s">
        <v>356</v>
      </c>
      <c r="E252" s="40" t="s">
        <v>425</v>
      </c>
      <c r="F252" s="40" t="s">
        <v>425</v>
      </c>
      <c r="G252" s="40" t="s">
        <v>425</v>
      </c>
      <c r="H252" s="40" t="s">
        <v>425</v>
      </c>
      <c r="I252" s="40"/>
      <c r="J252" s="40"/>
      <c r="K252" s="40"/>
      <c r="L252" s="40"/>
      <c r="M252" s="37">
        <v>239</v>
      </c>
      <c r="N252" s="112" t="b">
        <f>IF(_xlfn.XLOOKUP(t_VHIUseOnly[[#This Row],[(Green Fields=Approved)]],t_SelectFields[Field Name],t_SelectFields[Fields to Be Brought to Committee],),TRUE,FALSE)</f>
        <v>0</v>
      </c>
      <c r="O252" s="113" t="b">
        <f t="shared" si="3"/>
        <v>0</v>
      </c>
    </row>
    <row r="253" spans="2:15" ht="15" customHeight="1" x14ac:dyDescent="0.2">
      <c r="B253" s="25" t="b">
        <v>0</v>
      </c>
      <c r="C253" s="11" t="s">
        <v>360</v>
      </c>
      <c r="D253" s="31" t="s">
        <v>361</v>
      </c>
      <c r="E253" s="40" t="s">
        <v>425</v>
      </c>
      <c r="F253" s="40" t="s">
        <v>425</v>
      </c>
      <c r="G253" s="40" t="s">
        <v>425</v>
      </c>
      <c r="H253" s="40" t="s">
        <v>425</v>
      </c>
      <c r="I253" s="40"/>
      <c r="J253" s="40"/>
      <c r="K253" s="40"/>
      <c r="L253" s="40"/>
      <c r="M253" s="37">
        <v>240</v>
      </c>
      <c r="N253" s="112" t="b">
        <f>IF(_xlfn.XLOOKUP(t_VHIUseOnly[[#This Row],[(Green Fields=Approved)]],t_SelectFields[Field Name],t_SelectFields[Fields to Be Brought to Committee],),TRUE,FALSE)</f>
        <v>0</v>
      </c>
      <c r="O253" s="113" t="b">
        <f t="shared" si="3"/>
        <v>0</v>
      </c>
    </row>
    <row r="254" spans="2:15" ht="15" customHeight="1" x14ac:dyDescent="0.2">
      <c r="B254" s="25" t="b">
        <v>0</v>
      </c>
      <c r="C254" s="11" t="s">
        <v>101</v>
      </c>
      <c r="D254" s="31" t="s">
        <v>357</v>
      </c>
      <c r="E254" s="40" t="s">
        <v>425</v>
      </c>
      <c r="F254" s="40" t="s">
        <v>425</v>
      </c>
      <c r="G254" s="40" t="s">
        <v>425</v>
      </c>
      <c r="H254" s="40" t="s">
        <v>425</v>
      </c>
      <c r="I254" s="40"/>
      <c r="J254" s="40"/>
      <c r="K254" s="40"/>
      <c r="L254" s="40"/>
      <c r="M254" s="37">
        <v>241</v>
      </c>
      <c r="N254" s="112" t="b">
        <f>IF(_xlfn.XLOOKUP(t_VHIUseOnly[[#This Row],[(Green Fields=Approved)]],t_SelectFields[Field Name],t_SelectFields[Fields to Be Brought to Committee],),TRUE,FALSE)</f>
        <v>0</v>
      </c>
      <c r="O254" s="113" t="b">
        <f t="shared" si="3"/>
        <v>0</v>
      </c>
    </row>
    <row r="255" spans="2:15" ht="15" customHeight="1" x14ac:dyDescent="0.2">
      <c r="B255" s="25" t="b">
        <v>0</v>
      </c>
      <c r="C255" s="11" t="s">
        <v>371</v>
      </c>
      <c r="D255" s="31" t="s">
        <v>655</v>
      </c>
      <c r="E255" s="40" t="s">
        <v>425</v>
      </c>
      <c r="F255" s="40" t="s">
        <v>425</v>
      </c>
      <c r="G255" s="40" t="s">
        <v>425</v>
      </c>
      <c r="H255" s="40" t="s">
        <v>425</v>
      </c>
      <c r="I255" s="40"/>
      <c r="J255" s="40"/>
      <c r="K255" s="40"/>
      <c r="L255" s="40"/>
      <c r="M255" s="37">
        <v>242</v>
      </c>
      <c r="N255" s="112" t="b">
        <f>IF(_xlfn.XLOOKUP(t_VHIUseOnly[[#This Row],[(Green Fields=Approved)]],t_SelectFields[Field Name],t_SelectFields[Fields to Be Brought to Committee],),TRUE,FALSE)</f>
        <v>0</v>
      </c>
      <c r="O255" s="113" t="b">
        <f t="shared" si="3"/>
        <v>0</v>
      </c>
    </row>
    <row r="256" spans="2:15" ht="15" customHeight="1" x14ac:dyDescent="0.2">
      <c r="B256" s="25" t="b">
        <v>0</v>
      </c>
      <c r="C256" s="11" t="s">
        <v>656</v>
      </c>
      <c r="D256" s="31" t="s">
        <v>657</v>
      </c>
      <c r="E256" s="40" t="s">
        <v>425</v>
      </c>
      <c r="F256" s="40" t="s">
        <v>425</v>
      </c>
      <c r="G256" s="40" t="s">
        <v>425</v>
      </c>
      <c r="H256" s="40" t="s">
        <v>425</v>
      </c>
      <c r="I256" s="40"/>
      <c r="J256" s="40"/>
      <c r="K256" s="40"/>
      <c r="L256" s="40"/>
      <c r="M256" s="37">
        <v>243</v>
      </c>
      <c r="N256" s="112" t="b">
        <f>IF(_xlfn.XLOOKUP(t_VHIUseOnly[[#This Row],[(Green Fields=Approved)]],t_SelectFields[Field Name],t_SelectFields[Fields to Be Brought to Committee],),TRUE,FALSE)</f>
        <v>0</v>
      </c>
      <c r="O256" s="113" t="b">
        <f t="shared" si="3"/>
        <v>0</v>
      </c>
    </row>
    <row r="257" spans="2:15" ht="15" customHeight="1" x14ac:dyDescent="0.2">
      <c r="B257" s="25" t="b">
        <v>0</v>
      </c>
      <c r="C257" s="11" t="s">
        <v>514</v>
      </c>
      <c r="D257" s="31" t="s">
        <v>609</v>
      </c>
      <c r="E257" s="40" t="s">
        <v>425</v>
      </c>
      <c r="F257" s="40" t="s">
        <v>425</v>
      </c>
      <c r="G257" s="40" t="s">
        <v>425</v>
      </c>
      <c r="H257" s="40" t="s">
        <v>425</v>
      </c>
      <c r="I257" s="40"/>
      <c r="J257" s="40"/>
      <c r="K257" s="40"/>
      <c r="L257" s="40"/>
      <c r="M257" s="37">
        <v>244</v>
      </c>
      <c r="N257" s="112" t="b">
        <f>IF(_xlfn.XLOOKUP(t_VHIUseOnly[[#This Row],[(Green Fields=Approved)]],t_SelectFields[Field Name],t_SelectFields[Fields to Be Brought to Committee],),TRUE,FALSE)</f>
        <v>0</v>
      </c>
      <c r="O257" s="113" t="b">
        <f t="shared" si="3"/>
        <v>0</v>
      </c>
    </row>
    <row r="258" spans="2:15" ht="15" customHeight="1" x14ac:dyDescent="0.2">
      <c r="B258" s="25" t="b">
        <v>0</v>
      </c>
      <c r="C258" s="11" t="s">
        <v>515</v>
      </c>
      <c r="D258" s="31" t="s">
        <v>557</v>
      </c>
      <c r="E258" s="40" t="s">
        <v>425</v>
      </c>
      <c r="F258" s="40" t="s">
        <v>425</v>
      </c>
      <c r="G258" s="40" t="s">
        <v>425</v>
      </c>
      <c r="H258" s="40" t="s">
        <v>425</v>
      </c>
      <c r="I258" s="40"/>
      <c r="J258" s="40"/>
      <c r="K258" s="40"/>
      <c r="L258" s="40"/>
      <c r="M258" s="37">
        <v>245</v>
      </c>
      <c r="N258" s="112" t="b">
        <f>IF(_xlfn.XLOOKUP(t_VHIUseOnly[[#This Row],[(Green Fields=Approved)]],t_SelectFields[Field Name],t_SelectFields[Fields to Be Brought to Committee],),TRUE,FALSE)</f>
        <v>0</v>
      </c>
      <c r="O258" s="113" t="b">
        <f t="shared" si="3"/>
        <v>0</v>
      </c>
    </row>
    <row r="259" spans="2:15" ht="15" customHeight="1" x14ac:dyDescent="0.2">
      <c r="B259" s="25" t="b">
        <v>0</v>
      </c>
      <c r="C259" s="11" t="s">
        <v>516</v>
      </c>
      <c r="D259" s="31" t="s">
        <v>558</v>
      </c>
      <c r="E259" s="40" t="s">
        <v>425</v>
      </c>
      <c r="F259" s="40" t="s">
        <v>425</v>
      </c>
      <c r="G259" s="40" t="s">
        <v>425</v>
      </c>
      <c r="H259" s="40" t="s">
        <v>425</v>
      </c>
      <c r="I259" s="40"/>
      <c r="J259" s="40"/>
      <c r="K259" s="40"/>
      <c r="L259" s="40"/>
      <c r="M259" s="37">
        <v>246</v>
      </c>
      <c r="N259" s="112" t="b">
        <f>IF(_xlfn.XLOOKUP(t_VHIUseOnly[[#This Row],[(Green Fields=Approved)]],t_SelectFields[Field Name],t_SelectFields[Fields to Be Brought to Committee],),TRUE,FALSE)</f>
        <v>0</v>
      </c>
      <c r="O259" s="113" t="b">
        <f t="shared" si="3"/>
        <v>0</v>
      </c>
    </row>
    <row r="260" spans="2:15" ht="15" customHeight="1" x14ac:dyDescent="0.2">
      <c r="B260" s="25" t="b">
        <v>0</v>
      </c>
      <c r="C260" s="11" t="s">
        <v>329</v>
      </c>
      <c r="D260" s="31" t="s">
        <v>614</v>
      </c>
      <c r="E260" s="40"/>
      <c r="F260" s="40"/>
      <c r="G260" s="40"/>
      <c r="H260" s="40"/>
      <c r="I260" s="40"/>
      <c r="J260" s="40"/>
      <c r="K260" s="40" t="s">
        <v>425</v>
      </c>
      <c r="L260" s="40"/>
      <c r="M260" s="37">
        <v>247</v>
      </c>
      <c r="N260" s="112" t="b">
        <f>IF(_xlfn.XLOOKUP(t_VHIUseOnly[[#This Row],[(Green Fields=Approved)]],t_SelectFields[Field Name],t_SelectFields[Fields to Be Brought to Committee],),TRUE,FALSE)</f>
        <v>0</v>
      </c>
      <c r="O260" s="113" t="b">
        <f t="shared" si="3"/>
        <v>0</v>
      </c>
    </row>
    <row r="261" spans="2:15" ht="15" customHeight="1" x14ac:dyDescent="0.2">
      <c r="B261" s="25" t="b">
        <v>0</v>
      </c>
      <c r="C261" s="11" t="s">
        <v>330</v>
      </c>
      <c r="D261" s="31" t="s">
        <v>615</v>
      </c>
      <c r="E261" s="40"/>
      <c r="F261" s="40"/>
      <c r="G261" s="40"/>
      <c r="H261" s="40"/>
      <c r="I261" s="40"/>
      <c r="J261" s="40"/>
      <c r="K261" s="40" t="s">
        <v>425</v>
      </c>
      <c r="L261" s="40"/>
      <c r="M261" s="37">
        <v>248</v>
      </c>
      <c r="N261" s="112" t="b">
        <f>IF(_xlfn.XLOOKUP(t_VHIUseOnly[[#This Row],[(Green Fields=Approved)]],t_SelectFields[Field Name],t_SelectFields[Fields to Be Brought to Committee],),TRUE,FALSE)</f>
        <v>0</v>
      </c>
      <c r="O261" s="113" t="b">
        <f t="shared" si="3"/>
        <v>0</v>
      </c>
    </row>
    <row r="262" spans="2:15" ht="15" customHeight="1" x14ac:dyDescent="0.2">
      <c r="B262" s="25" t="b">
        <v>0</v>
      </c>
      <c r="C262" s="11" t="s">
        <v>331</v>
      </c>
      <c r="D262" s="31" t="s">
        <v>616</v>
      </c>
      <c r="E262" s="40"/>
      <c r="F262" s="40"/>
      <c r="G262" s="40"/>
      <c r="H262" s="40"/>
      <c r="I262" s="40"/>
      <c r="J262" s="40"/>
      <c r="K262" s="40" t="s">
        <v>425</v>
      </c>
      <c r="L262" s="40"/>
      <c r="M262" s="37">
        <v>249</v>
      </c>
      <c r="N262" s="112" t="b">
        <f>IF(_xlfn.XLOOKUP(t_VHIUseOnly[[#This Row],[(Green Fields=Approved)]],t_SelectFields[Field Name],t_SelectFields[Fields to Be Brought to Committee],),TRUE,FALSE)</f>
        <v>0</v>
      </c>
      <c r="O262" s="113" t="b">
        <f t="shared" si="3"/>
        <v>0</v>
      </c>
    </row>
    <row r="263" spans="2:15" ht="15" customHeight="1" x14ac:dyDescent="0.2">
      <c r="B263" s="25" t="b">
        <v>0</v>
      </c>
      <c r="C263" s="11" t="s">
        <v>332</v>
      </c>
      <c r="D263" s="31" t="s">
        <v>617</v>
      </c>
      <c r="E263" s="40"/>
      <c r="F263" s="40"/>
      <c r="G263" s="40"/>
      <c r="H263" s="40"/>
      <c r="I263" s="40"/>
      <c r="J263" s="40"/>
      <c r="K263" s="40" t="s">
        <v>425</v>
      </c>
      <c r="L263" s="40"/>
      <c r="M263" s="37">
        <v>250</v>
      </c>
      <c r="N263" s="112" t="b">
        <f>IF(_xlfn.XLOOKUP(t_VHIUseOnly[[#This Row],[(Green Fields=Approved)]],t_SelectFields[Field Name],t_SelectFields[Fields to Be Brought to Committee],),TRUE,FALSE)</f>
        <v>0</v>
      </c>
      <c r="O263" s="113" t="b">
        <f t="shared" si="3"/>
        <v>0</v>
      </c>
    </row>
    <row r="264" spans="2:15" ht="15" customHeight="1" x14ac:dyDescent="0.2">
      <c r="B264" s="25" t="b">
        <v>0</v>
      </c>
      <c r="C264" s="11" t="s">
        <v>333</v>
      </c>
      <c r="D264" s="31" t="s">
        <v>618</v>
      </c>
      <c r="E264" s="40"/>
      <c r="F264" s="40"/>
      <c r="G264" s="40"/>
      <c r="H264" s="40"/>
      <c r="I264" s="40"/>
      <c r="J264" s="40"/>
      <c r="K264" s="40" t="s">
        <v>425</v>
      </c>
      <c r="L264" s="40"/>
      <c r="M264" s="37">
        <v>251</v>
      </c>
      <c r="N264" s="112" t="b">
        <f>IF(_xlfn.XLOOKUP(t_VHIUseOnly[[#This Row],[(Green Fields=Approved)]],t_SelectFields[Field Name],t_SelectFields[Fields to Be Brought to Committee],),TRUE,FALSE)</f>
        <v>0</v>
      </c>
      <c r="O264" s="113" t="b">
        <f t="shared" si="3"/>
        <v>0</v>
      </c>
    </row>
    <row r="265" spans="2:15" ht="15" customHeight="1" x14ac:dyDescent="0.2">
      <c r="B265" s="25" t="b">
        <v>0</v>
      </c>
      <c r="C265" s="11" t="s">
        <v>334</v>
      </c>
      <c r="D265" s="31" t="s">
        <v>619</v>
      </c>
      <c r="E265" s="40"/>
      <c r="F265" s="40"/>
      <c r="G265" s="40"/>
      <c r="H265" s="40"/>
      <c r="I265" s="40"/>
      <c r="J265" s="40"/>
      <c r="K265" s="40" t="s">
        <v>425</v>
      </c>
      <c r="L265" s="40"/>
      <c r="M265" s="37">
        <v>252</v>
      </c>
      <c r="N265" s="112" t="b">
        <f>IF(_xlfn.XLOOKUP(t_VHIUseOnly[[#This Row],[(Green Fields=Approved)]],t_SelectFields[Field Name],t_SelectFields[Fields to Be Brought to Committee],),TRUE,FALSE)</f>
        <v>0</v>
      </c>
      <c r="O265" s="113" t="b">
        <f t="shared" si="3"/>
        <v>0</v>
      </c>
    </row>
    <row r="266" spans="2:15" ht="15" customHeight="1" x14ac:dyDescent="0.2">
      <c r="B266" s="25" t="b">
        <v>0</v>
      </c>
      <c r="C266" s="11" t="s">
        <v>335</v>
      </c>
      <c r="D266" s="31" t="s">
        <v>620</v>
      </c>
      <c r="E266" s="40"/>
      <c r="F266" s="40"/>
      <c r="G266" s="40"/>
      <c r="H266" s="40"/>
      <c r="I266" s="40"/>
      <c r="J266" s="40"/>
      <c r="K266" s="40" t="s">
        <v>425</v>
      </c>
      <c r="L266" s="40"/>
      <c r="M266" s="37">
        <v>253</v>
      </c>
      <c r="N266" s="112" t="b">
        <f>IF(_xlfn.XLOOKUP(t_VHIUseOnly[[#This Row],[(Green Fields=Approved)]],t_SelectFields[Field Name],t_SelectFields[Fields to Be Brought to Committee],),TRUE,FALSE)</f>
        <v>0</v>
      </c>
      <c r="O266" s="113" t="b">
        <f t="shared" ref="O266:O329" si="4">_xlfn.XOR($B266=TRUE, $N266=TRUE)</f>
        <v>0</v>
      </c>
    </row>
    <row r="267" spans="2:15" ht="15" customHeight="1" x14ac:dyDescent="0.2">
      <c r="B267" s="25" t="b">
        <v>0</v>
      </c>
      <c r="C267" s="11" t="s">
        <v>336</v>
      </c>
      <c r="D267" s="31" t="s">
        <v>621</v>
      </c>
      <c r="E267" s="40"/>
      <c r="F267" s="40"/>
      <c r="G267" s="40"/>
      <c r="H267" s="40"/>
      <c r="I267" s="40"/>
      <c r="J267" s="40"/>
      <c r="K267" s="40" t="s">
        <v>425</v>
      </c>
      <c r="L267" s="40"/>
      <c r="M267" s="37">
        <v>254</v>
      </c>
      <c r="N267" s="112" t="b">
        <f>IF(_xlfn.XLOOKUP(t_VHIUseOnly[[#This Row],[(Green Fields=Approved)]],t_SelectFields[Field Name],t_SelectFields[Fields to Be Brought to Committee],),TRUE,FALSE)</f>
        <v>0</v>
      </c>
      <c r="O267" s="113" t="b">
        <f t="shared" si="4"/>
        <v>0</v>
      </c>
    </row>
    <row r="268" spans="2:15" ht="15" customHeight="1" x14ac:dyDescent="0.2">
      <c r="B268" s="25" t="b">
        <v>0</v>
      </c>
      <c r="C268" s="11" t="s">
        <v>337</v>
      </c>
      <c r="D268" s="31" t="s">
        <v>622</v>
      </c>
      <c r="E268" s="40"/>
      <c r="F268" s="40"/>
      <c r="G268" s="40"/>
      <c r="H268" s="40"/>
      <c r="I268" s="40"/>
      <c r="J268" s="40"/>
      <c r="K268" s="40" t="s">
        <v>425</v>
      </c>
      <c r="L268" s="40"/>
      <c r="M268" s="37">
        <v>255</v>
      </c>
      <c r="N268" s="112" t="b">
        <f>IF(_xlfn.XLOOKUP(t_VHIUseOnly[[#This Row],[(Green Fields=Approved)]],t_SelectFields[Field Name],t_SelectFields[Fields to Be Brought to Committee],),TRUE,FALSE)</f>
        <v>0</v>
      </c>
      <c r="O268" s="113" t="b">
        <f t="shared" si="4"/>
        <v>0</v>
      </c>
    </row>
    <row r="269" spans="2:15" ht="15" customHeight="1" x14ac:dyDescent="0.2">
      <c r="B269" s="25" t="b">
        <v>0</v>
      </c>
      <c r="C269" s="11" t="s">
        <v>338</v>
      </c>
      <c r="D269" s="31" t="s">
        <v>623</v>
      </c>
      <c r="E269" s="40"/>
      <c r="F269" s="40"/>
      <c r="G269" s="40"/>
      <c r="H269" s="40"/>
      <c r="I269" s="40"/>
      <c r="J269" s="40"/>
      <c r="K269" s="40" t="s">
        <v>425</v>
      </c>
      <c r="L269" s="40"/>
      <c r="M269" s="37">
        <v>256</v>
      </c>
      <c r="N269" s="112" t="b">
        <f>IF(_xlfn.XLOOKUP(t_VHIUseOnly[[#This Row],[(Green Fields=Approved)]],t_SelectFields[Field Name],t_SelectFields[Fields to Be Brought to Committee],),TRUE,FALSE)</f>
        <v>0</v>
      </c>
      <c r="O269" s="113" t="b">
        <f t="shared" si="4"/>
        <v>0</v>
      </c>
    </row>
    <row r="270" spans="2:15" ht="15" customHeight="1" x14ac:dyDescent="0.2">
      <c r="B270" s="25" t="b">
        <v>0</v>
      </c>
      <c r="C270" s="11" t="s">
        <v>339</v>
      </c>
      <c r="D270" s="31" t="s">
        <v>624</v>
      </c>
      <c r="E270" s="40"/>
      <c r="F270" s="40"/>
      <c r="G270" s="40"/>
      <c r="H270" s="40"/>
      <c r="I270" s="40"/>
      <c r="J270" s="40"/>
      <c r="K270" s="40" t="s">
        <v>425</v>
      </c>
      <c r="L270" s="40"/>
      <c r="M270" s="37">
        <v>257</v>
      </c>
      <c r="N270" s="112" t="b">
        <f>IF(_xlfn.XLOOKUP(t_VHIUseOnly[[#This Row],[(Green Fields=Approved)]],t_SelectFields[Field Name],t_SelectFields[Fields to Be Brought to Committee],),TRUE,FALSE)</f>
        <v>0</v>
      </c>
      <c r="O270" s="113" t="b">
        <f t="shared" si="4"/>
        <v>0</v>
      </c>
    </row>
    <row r="271" spans="2:15" ht="15" customHeight="1" x14ac:dyDescent="0.2">
      <c r="B271" s="25" t="b">
        <v>0</v>
      </c>
      <c r="C271" s="11" t="s">
        <v>340</v>
      </c>
      <c r="D271" s="31" t="s">
        <v>625</v>
      </c>
      <c r="E271" s="40"/>
      <c r="F271" s="40"/>
      <c r="G271" s="40"/>
      <c r="H271" s="40"/>
      <c r="I271" s="40"/>
      <c r="J271" s="40"/>
      <c r="K271" s="40" t="s">
        <v>425</v>
      </c>
      <c r="L271" s="40"/>
      <c r="M271" s="37">
        <v>258</v>
      </c>
      <c r="N271" s="112" t="b">
        <f>IF(_xlfn.XLOOKUP(t_VHIUseOnly[[#This Row],[(Green Fields=Approved)]],t_SelectFields[Field Name],t_SelectFields[Fields to Be Brought to Committee],),TRUE,FALSE)</f>
        <v>0</v>
      </c>
      <c r="O271" s="113" t="b">
        <f t="shared" si="4"/>
        <v>0</v>
      </c>
    </row>
    <row r="272" spans="2:15" ht="15" customHeight="1" x14ac:dyDescent="0.2">
      <c r="B272" s="25" t="b">
        <v>0</v>
      </c>
      <c r="C272" s="11" t="s">
        <v>341</v>
      </c>
      <c r="D272" s="31" t="s">
        <v>626</v>
      </c>
      <c r="E272" s="40"/>
      <c r="F272" s="40"/>
      <c r="G272" s="40"/>
      <c r="H272" s="40"/>
      <c r="I272" s="40"/>
      <c r="J272" s="40"/>
      <c r="K272" s="40" t="s">
        <v>425</v>
      </c>
      <c r="L272" s="40"/>
      <c r="M272" s="37">
        <v>259</v>
      </c>
      <c r="N272" s="112" t="b">
        <f>IF(_xlfn.XLOOKUP(t_VHIUseOnly[[#This Row],[(Green Fields=Approved)]],t_SelectFields[Field Name],t_SelectFields[Fields to Be Brought to Committee],),TRUE,FALSE)</f>
        <v>0</v>
      </c>
      <c r="O272" s="113" t="b">
        <f t="shared" si="4"/>
        <v>0</v>
      </c>
    </row>
    <row r="273" spans="2:15" ht="15" customHeight="1" x14ac:dyDescent="0.2">
      <c r="B273" s="25" t="b">
        <v>0</v>
      </c>
      <c r="C273" s="11" t="s">
        <v>342</v>
      </c>
      <c r="D273" s="31" t="s">
        <v>627</v>
      </c>
      <c r="E273" s="40"/>
      <c r="F273" s="40"/>
      <c r="G273" s="40"/>
      <c r="H273" s="40"/>
      <c r="I273" s="40"/>
      <c r="J273" s="40"/>
      <c r="K273" s="40" t="s">
        <v>425</v>
      </c>
      <c r="L273" s="40"/>
      <c r="M273" s="37">
        <v>260</v>
      </c>
      <c r="N273" s="112" t="b">
        <f>IF(_xlfn.XLOOKUP(t_VHIUseOnly[[#This Row],[(Green Fields=Approved)]],t_SelectFields[Field Name],t_SelectFields[Fields to Be Brought to Committee],),TRUE,FALSE)</f>
        <v>0</v>
      </c>
      <c r="O273" s="113" t="b">
        <f t="shared" si="4"/>
        <v>0</v>
      </c>
    </row>
    <row r="274" spans="2:15" ht="15" customHeight="1" x14ac:dyDescent="0.2">
      <c r="B274" s="25" t="b">
        <v>0</v>
      </c>
      <c r="C274" s="11" t="s">
        <v>54</v>
      </c>
      <c r="D274" s="31" t="s">
        <v>344</v>
      </c>
      <c r="E274" s="40"/>
      <c r="F274" s="40"/>
      <c r="G274" s="40"/>
      <c r="H274" s="40"/>
      <c r="I274" s="40" t="s">
        <v>425</v>
      </c>
      <c r="J274" s="40"/>
      <c r="K274" s="40"/>
      <c r="L274" s="40"/>
      <c r="M274" s="37">
        <v>261</v>
      </c>
      <c r="N274" s="112" t="b">
        <f>IF(_xlfn.XLOOKUP(t_VHIUseOnly[[#This Row],[(Green Fields=Approved)]],t_SelectFields[Field Name],t_SelectFields[Fields to Be Brought to Committee],),TRUE,FALSE)</f>
        <v>0</v>
      </c>
      <c r="O274" s="113" t="b">
        <f t="shared" si="4"/>
        <v>0</v>
      </c>
    </row>
    <row r="275" spans="2:15" ht="15" customHeight="1" x14ac:dyDescent="0.2">
      <c r="B275" s="25" t="b">
        <v>0</v>
      </c>
      <c r="C275" s="11" t="s">
        <v>55</v>
      </c>
      <c r="D275" s="31" t="s">
        <v>345</v>
      </c>
      <c r="E275" s="40"/>
      <c r="F275" s="40"/>
      <c r="G275" s="40"/>
      <c r="H275" s="40"/>
      <c r="I275" s="40" t="s">
        <v>425</v>
      </c>
      <c r="J275" s="40"/>
      <c r="K275" s="40"/>
      <c r="L275" s="40"/>
      <c r="M275" s="37">
        <v>262</v>
      </c>
      <c r="N275" s="112" t="b">
        <f>IF(_xlfn.XLOOKUP(t_VHIUseOnly[[#This Row],[(Green Fields=Approved)]],t_SelectFields[Field Name],t_SelectFields[Fields to Be Brought to Committee],),TRUE,FALSE)</f>
        <v>0</v>
      </c>
      <c r="O275" s="113" t="b">
        <f t="shared" si="4"/>
        <v>0</v>
      </c>
    </row>
    <row r="276" spans="2:15" ht="15" customHeight="1" x14ac:dyDescent="0.2">
      <c r="B276" s="25" t="b">
        <v>0</v>
      </c>
      <c r="C276" s="11" t="s">
        <v>188</v>
      </c>
      <c r="D276" s="31" t="s">
        <v>194</v>
      </c>
      <c r="E276" s="40" t="s">
        <v>425</v>
      </c>
      <c r="F276" s="40"/>
      <c r="G276" s="40"/>
      <c r="H276" s="40"/>
      <c r="I276" s="40"/>
      <c r="J276" s="40"/>
      <c r="K276" s="40"/>
      <c r="L276" s="40"/>
      <c r="M276" s="37">
        <v>263</v>
      </c>
      <c r="N276" s="112" t="b">
        <f>IF(_xlfn.XLOOKUP(t_VHIUseOnly[[#This Row],[(Green Fields=Approved)]],t_SelectFields[Field Name],t_SelectFields[Fields to Be Brought to Committee],),TRUE,FALSE)</f>
        <v>0</v>
      </c>
      <c r="O276" s="113" t="b">
        <f t="shared" si="4"/>
        <v>0</v>
      </c>
    </row>
    <row r="277" spans="2:15" ht="15" customHeight="1" x14ac:dyDescent="0.2">
      <c r="B277" s="25" t="b">
        <v>0</v>
      </c>
      <c r="C277" s="11" t="s">
        <v>189</v>
      </c>
      <c r="D277" s="31" t="s">
        <v>193</v>
      </c>
      <c r="E277" s="40" t="s">
        <v>425</v>
      </c>
      <c r="F277" s="40"/>
      <c r="G277" s="40"/>
      <c r="H277" s="40"/>
      <c r="I277" s="40"/>
      <c r="J277" s="40"/>
      <c r="K277" s="40"/>
      <c r="L277" s="40"/>
      <c r="M277" s="37">
        <v>264</v>
      </c>
      <c r="N277" s="112" t="b">
        <f>IF(_xlfn.XLOOKUP(t_VHIUseOnly[[#This Row],[(Green Fields=Approved)]],t_SelectFields[Field Name],t_SelectFields[Fields to Be Brought to Committee],),TRUE,FALSE)</f>
        <v>0</v>
      </c>
      <c r="O277" s="113" t="b">
        <f t="shared" si="4"/>
        <v>0</v>
      </c>
    </row>
    <row r="278" spans="2:15" ht="15" customHeight="1" x14ac:dyDescent="0.2">
      <c r="B278" s="25" t="b">
        <v>0</v>
      </c>
      <c r="C278" s="11" t="s">
        <v>79</v>
      </c>
      <c r="D278" s="31" t="s">
        <v>204</v>
      </c>
      <c r="E278" s="40" t="s">
        <v>425</v>
      </c>
      <c r="F278" s="40"/>
      <c r="G278" s="40"/>
      <c r="H278" s="40"/>
      <c r="I278" s="40"/>
      <c r="J278" s="40"/>
      <c r="K278" s="40"/>
      <c r="L278" s="40"/>
      <c r="M278" s="37">
        <v>265</v>
      </c>
      <c r="N278" s="112" t="b">
        <f>IF(_xlfn.XLOOKUP(t_VHIUseOnly[[#This Row],[(Green Fields=Approved)]],t_SelectFields[Field Name],t_SelectFields[Fields to Be Brought to Committee],),TRUE,FALSE)</f>
        <v>0</v>
      </c>
      <c r="O278" s="113" t="b">
        <f t="shared" si="4"/>
        <v>0</v>
      </c>
    </row>
    <row r="279" spans="2:15" ht="15" customHeight="1" x14ac:dyDescent="0.2">
      <c r="B279" s="25" t="b">
        <v>0</v>
      </c>
      <c r="C279" s="11" t="s">
        <v>190</v>
      </c>
      <c r="D279" s="31" t="s">
        <v>207</v>
      </c>
      <c r="E279" s="40" t="s">
        <v>425</v>
      </c>
      <c r="F279" s="40"/>
      <c r="G279" s="40"/>
      <c r="H279" s="40"/>
      <c r="I279" s="40"/>
      <c r="J279" s="40"/>
      <c r="K279" s="40"/>
      <c r="L279" s="40"/>
      <c r="M279" s="37">
        <v>266</v>
      </c>
      <c r="N279" s="112" t="b">
        <f>IF(_xlfn.XLOOKUP(t_VHIUseOnly[[#This Row],[(Green Fields=Approved)]],t_SelectFields[Field Name],t_SelectFields[Fields to Be Brought to Committee],),TRUE,FALSE)</f>
        <v>0</v>
      </c>
      <c r="O279" s="113" t="b">
        <f t="shared" si="4"/>
        <v>0</v>
      </c>
    </row>
    <row r="280" spans="2:15" ht="15" customHeight="1" x14ac:dyDescent="0.2">
      <c r="B280" s="25" t="b">
        <v>0</v>
      </c>
      <c r="C280" s="11" t="s">
        <v>80</v>
      </c>
      <c r="D280" s="31" t="s">
        <v>205</v>
      </c>
      <c r="E280" s="40" t="s">
        <v>425</v>
      </c>
      <c r="F280" s="40"/>
      <c r="G280" s="40"/>
      <c r="H280" s="40"/>
      <c r="I280" s="40"/>
      <c r="J280" s="40"/>
      <c r="K280" s="40"/>
      <c r="L280" s="40"/>
      <c r="M280" s="37">
        <v>267</v>
      </c>
      <c r="N280" s="112" t="b">
        <f>IF(_xlfn.XLOOKUP(t_VHIUseOnly[[#This Row],[(Green Fields=Approved)]],t_SelectFields[Field Name],t_SelectFields[Fields to Be Brought to Committee],),TRUE,FALSE)</f>
        <v>0</v>
      </c>
      <c r="O280" s="113" t="b">
        <f t="shared" si="4"/>
        <v>0</v>
      </c>
    </row>
    <row r="281" spans="2:15" ht="15" customHeight="1" x14ac:dyDescent="0.2">
      <c r="B281" s="25" t="b">
        <v>0</v>
      </c>
      <c r="C281" s="11" t="s">
        <v>191</v>
      </c>
      <c r="D281" s="31" t="s">
        <v>208</v>
      </c>
      <c r="E281" s="40" t="s">
        <v>425</v>
      </c>
      <c r="F281" s="40"/>
      <c r="G281" s="40"/>
      <c r="H281" s="40"/>
      <c r="I281" s="40"/>
      <c r="J281" s="40"/>
      <c r="K281" s="40"/>
      <c r="L281" s="40"/>
      <c r="M281" s="37">
        <v>268</v>
      </c>
      <c r="N281" s="112" t="b">
        <f>IF(_xlfn.XLOOKUP(t_VHIUseOnly[[#This Row],[(Green Fields=Approved)]],t_SelectFields[Field Name],t_SelectFields[Fields to Be Brought to Committee],),TRUE,FALSE)</f>
        <v>0</v>
      </c>
      <c r="O281" s="113" t="b">
        <f t="shared" si="4"/>
        <v>0</v>
      </c>
    </row>
    <row r="282" spans="2:15" ht="15" customHeight="1" x14ac:dyDescent="0.2">
      <c r="B282" s="25" t="b">
        <v>0</v>
      </c>
      <c r="C282" s="11" t="s">
        <v>81</v>
      </c>
      <c r="D282" s="31" t="s">
        <v>206</v>
      </c>
      <c r="E282" s="40" t="s">
        <v>425</v>
      </c>
      <c r="F282" s="40"/>
      <c r="G282" s="40"/>
      <c r="H282" s="40"/>
      <c r="I282" s="40"/>
      <c r="J282" s="40"/>
      <c r="K282" s="40"/>
      <c r="L282" s="40"/>
      <c r="M282" s="37">
        <v>269</v>
      </c>
      <c r="N282" s="112" t="b">
        <f>IF(_xlfn.XLOOKUP(t_VHIUseOnly[[#This Row],[(Green Fields=Approved)]],t_SelectFields[Field Name],t_SelectFields[Fields to Be Brought to Committee],),TRUE,FALSE)</f>
        <v>0</v>
      </c>
      <c r="O282" s="113" t="b">
        <f t="shared" si="4"/>
        <v>0</v>
      </c>
    </row>
    <row r="283" spans="2:15" ht="15" customHeight="1" x14ac:dyDescent="0.2">
      <c r="B283" s="25" t="b">
        <v>0</v>
      </c>
      <c r="C283" s="11" t="s">
        <v>192</v>
      </c>
      <c r="D283" s="31" t="s">
        <v>209</v>
      </c>
      <c r="E283" s="40" t="s">
        <v>425</v>
      </c>
      <c r="F283" s="40"/>
      <c r="G283" s="40"/>
      <c r="H283" s="40"/>
      <c r="I283" s="40"/>
      <c r="J283" s="40"/>
      <c r="K283" s="40"/>
      <c r="L283" s="40"/>
      <c r="M283" s="37">
        <v>270</v>
      </c>
      <c r="N283" s="112" t="b">
        <f>IF(_xlfn.XLOOKUP(t_VHIUseOnly[[#This Row],[(Green Fields=Approved)]],t_SelectFields[Field Name],t_SelectFields[Fields to Be Brought to Committee],),TRUE,FALSE)</f>
        <v>0</v>
      </c>
      <c r="O283" s="113" t="b">
        <f t="shared" si="4"/>
        <v>0</v>
      </c>
    </row>
    <row r="284" spans="2:15" ht="15" customHeight="1" x14ac:dyDescent="0.2">
      <c r="B284" s="25" t="b">
        <v>0</v>
      </c>
      <c r="C284" s="11" t="s">
        <v>211</v>
      </c>
      <c r="D284" s="31" t="s">
        <v>213</v>
      </c>
      <c r="E284" s="40" t="s">
        <v>425</v>
      </c>
      <c r="F284" s="40"/>
      <c r="G284" s="40"/>
      <c r="H284" s="40"/>
      <c r="I284" s="40"/>
      <c r="J284" s="40"/>
      <c r="K284" s="40"/>
      <c r="L284" s="40"/>
      <c r="M284" s="37">
        <v>271</v>
      </c>
      <c r="N284" s="112" t="b">
        <f>IF(_xlfn.XLOOKUP(t_VHIUseOnly[[#This Row],[(Green Fields=Approved)]],t_SelectFields[Field Name],t_SelectFields[Fields to Be Brought to Committee],),TRUE,FALSE)</f>
        <v>0</v>
      </c>
      <c r="O284" s="113" t="b">
        <f t="shared" si="4"/>
        <v>0</v>
      </c>
    </row>
    <row r="285" spans="2:15" ht="15" customHeight="1" x14ac:dyDescent="0.2">
      <c r="B285" s="25" t="b">
        <v>0</v>
      </c>
      <c r="C285" s="11" t="s">
        <v>212</v>
      </c>
      <c r="D285" s="31" t="s">
        <v>214</v>
      </c>
      <c r="E285" s="40" t="s">
        <v>425</v>
      </c>
      <c r="F285" s="40"/>
      <c r="G285" s="40"/>
      <c r="H285" s="40"/>
      <c r="I285" s="40"/>
      <c r="J285" s="40"/>
      <c r="K285" s="40"/>
      <c r="L285" s="40"/>
      <c r="M285" s="37">
        <v>272</v>
      </c>
      <c r="N285" s="112" t="b">
        <f>IF(_xlfn.XLOOKUP(t_VHIUseOnly[[#This Row],[(Green Fields=Approved)]],t_SelectFields[Field Name],t_SelectFields[Fields to Be Brought to Committee],),TRUE,FALSE)</f>
        <v>0</v>
      </c>
      <c r="O285" s="113" t="b">
        <f t="shared" si="4"/>
        <v>0</v>
      </c>
    </row>
    <row r="286" spans="2:15" ht="15" customHeight="1" x14ac:dyDescent="0.2">
      <c r="B286" s="25" t="b">
        <v>0</v>
      </c>
      <c r="C286" s="11" t="s">
        <v>215</v>
      </c>
      <c r="D286" s="31" t="s">
        <v>216</v>
      </c>
      <c r="E286" s="40" t="s">
        <v>425</v>
      </c>
      <c r="F286" s="40"/>
      <c r="G286" s="40"/>
      <c r="H286" s="40"/>
      <c r="I286" s="40"/>
      <c r="J286" s="40"/>
      <c r="K286" s="40"/>
      <c r="L286" s="40"/>
      <c r="M286" s="37">
        <v>273</v>
      </c>
      <c r="N286" s="112" t="b">
        <f>IF(_xlfn.XLOOKUP(t_VHIUseOnly[[#This Row],[(Green Fields=Approved)]],t_SelectFields[Field Name],t_SelectFields[Fields to Be Brought to Committee],),TRUE,FALSE)</f>
        <v>0</v>
      </c>
      <c r="O286" s="113" t="b">
        <f t="shared" si="4"/>
        <v>0</v>
      </c>
    </row>
    <row r="287" spans="2:15" ht="15" customHeight="1" x14ac:dyDescent="0.2">
      <c r="B287" s="25" t="b">
        <v>0</v>
      </c>
      <c r="C287" s="11" t="s">
        <v>217</v>
      </c>
      <c r="D287" s="31" t="s">
        <v>218</v>
      </c>
      <c r="E287" s="40" t="s">
        <v>425</v>
      </c>
      <c r="F287" s="40"/>
      <c r="G287" s="40"/>
      <c r="H287" s="40"/>
      <c r="I287" s="40"/>
      <c r="J287" s="40"/>
      <c r="K287" s="40"/>
      <c r="L287" s="40"/>
      <c r="M287" s="37">
        <v>274</v>
      </c>
      <c r="N287" s="112" t="b">
        <f>IF(_xlfn.XLOOKUP(t_VHIUseOnly[[#This Row],[(Green Fields=Approved)]],t_SelectFields[Field Name],t_SelectFields[Fields to Be Brought to Committee],),TRUE,FALSE)</f>
        <v>0</v>
      </c>
      <c r="O287" s="113" t="b">
        <f t="shared" si="4"/>
        <v>0</v>
      </c>
    </row>
    <row r="288" spans="2:15" ht="15" customHeight="1" x14ac:dyDescent="0.2">
      <c r="B288" s="25" t="b">
        <v>0</v>
      </c>
      <c r="C288" s="11" t="s">
        <v>219</v>
      </c>
      <c r="D288" s="31" t="s">
        <v>220</v>
      </c>
      <c r="E288" s="40" t="s">
        <v>425</v>
      </c>
      <c r="F288" s="40"/>
      <c r="G288" s="40"/>
      <c r="H288" s="40"/>
      <c r="I288" s="40"/>
      <c r="J288" s="40"/>
      <c r="K288" s="40"/>
      <c r="L288" s="40"/>
      <c r="M288" s="37">
        <v>275</v>
      </c>
      <c r="N288" s="112" t="b">
        <f>IF(_xlfn.XLOOKUP(t_VHIUseOnly[[#This Row],[(Green Fields=Approved)]],t_SelectFields[Field Name],t_SelectFields[Fields to Be Brought to Committee],),TRUE,FALSE)</f>
        <v>0</v>
      </c>
      <c r="O288" s="113" t="b">
        <f t="shared" si="4"/>
        <v>0</v>
      </c>
    </row>
    <row r="289" spans="2:15" ht="15" customHeight="1" x14ac:dyDescent="0.2">
      <c r="B289" s="25" t="b">
        <v>0</v>
      </c>
      <c r="C289" s="11" t="s">
        <v>221</v>
      </c>
      <c r="D289" s="31" t="s">
        <v>222</v>
      </c>
      <c r="E289" s="40" t="s">
        <v>425</v>
      </c>
      <c r="F289" s="40"/>
      <c r="G289" s="40"/>
      <c r="H289" s="40"/>
      <c r="I289" s="40"/>
      <c r="J289" s="40"/>
      <c r="K289" s="40"/>
      <c r="L289" s="40"/>
      <c r="M289" s="37">
        <v>276</v>
      </c>
      <c r="N289" s="112" t="b">
        <f>IF(_xlfn.XLOOKUP(t_VHIUseOnly[[#This Row],[(Green Fields=Approved)]],t_SelectFields[Field Name],t_SelectFields[Fields to Be Brought to Committee],),TRUE,FALSE)</f>
        <v>0</v>
      </c>
      <c r="O289" s="113" t="b">
        <f t="shared" si="4"/>
        <v>0</v>
      </c>
    </row>
    <row r="290" spans="2:15" ht="15" customHeight="1" x14ac:dyDescent="0.2">
      <c r="B290" s="25" t="b">
        <v>0</v>
      </c>
      <c r="C290" s="11" t="s">
        <v>223</v>
      </c>
      <c r="D290" s="31" t="s">
        <v>224</v>
      </c>
      <c r="E290" s="40" t="s">
        <v>425</v>
      </c>
      <c r="F290" s="40"/>
      <c r="G290" s="40"/>
      <c r="H290" s="40"/>
      <c r="I290" s="40"/>
      <c r="J290" s="40"/>
      <c r="K290" s="40"/>
      <c r="L290" s="40"/>
      <c r="M290" s="37">
        <v>277</v>
      </c>
      <c r="N290" s="112" t="b">
        <f>IF(_xlfn.XLOOKUP(t_VHIUseOnly[[#This Row],[(Green Fields=Approved)]],t_SelectFields[Field Name],t_SelectFields[Fields to Be Brought to Committee],),TRUE,FALSE)</f>
        <v>0</v>
      </c>
      <c r="O290" s="113" t="b">
        <f t="shared" si="4"/>
        <v>0</v>
      </c>
    </row>
    <row r="291" spans="2:15" ht="15" customHeight="1" x14ac:dyDescent="0.2">
      <c r="B291" s="25" t="b">
        <v>0</v>
      </c>
      <c r="C291" s="11" t="s">
        <v>225</v>
      </c>
      <c r="D291" s="31" t="s">
        <v>226</v>
      </c>
      <c r="E291" s="40" t="s">
        <v>425</v>
      </c>
      <c r="F291" s="40"/>
      <c r="G291" s="40"/>
      <c r="H291" s="40"/>
      <c r="I291" s="40"/>
      <c r="J291" s="40"/>
      <c r="K291" s="40"/>
      <c r="L291" s="40"/>
      <c r="M291" s="37">
        <v>278</v>
      </c>
      <c r="N291" s="112" t="b">
        <f>IF(_xlfn.XLOOKUP(t_VHIUseOnly[[#This Row],[(Green Fields=Approved)]],t_SelectFields[Field Name],t_SelectFields[Fields to Be Brought to Committee],),TRUE,FALSE)</f>
        <v>0</v>
      </c>
      <c r="O291" s="113" t="b">
        <f t="shared" si="4"/>
        <v>0</v>
      </c>
    </row>
    <row r="292" spans="2:15" ht="15" customHeight="1" x14ac:dyDescent="0.2">
      <c r="B292" s="25" t="b">
        <v>0</v>
      </c>
      <c r="C292" s="11" t="s">
        <v>227</v>
      </c>
      <c r="D292" s="31" t="s">
        <v>228</v>
      </c>
      <c r="E292" s="40" t="s">
        <v>425</v>
      </c>
      <c r="F292" s="40"/>
      <c r="G292" s="40"/>
      <c r="H292" s="40"/>
      <c r="I292" s="40"/>
      <c r="J292" s="40"/>
      <c r="K292" s="40"/>
      <c r="L292" s="40"/>
      <c r="M292" s="37">
        <v>279</v>
      </c>
      <c r="N292" s="112" t="b">
        <f>IF(_xlfn.XLOOKUP(t_VHIUseOnly[[#This Row],[(Green Fields=Approved)]],t_SelectFields[Field Name],t_SelectFields[Fields to Be Brought to Committee],),TRUE,FALSE)</f>
        <v>0</v>
      </c>
      <c r="O292" s="113" t="b">
        <f t="shared" si="4"/>
        <v>0</v>
      </c>
    </row>
    <row r="293" spans="2:15" ht="15" customHeight="1" x14ac:dyDescent="0.2">
      <c r="B293" s="25" t="b">
        <v>0</v>
      </c>
      <c r="C293" s="11" t="s">
        <v>229</v>
      </c>
      <c r="D293" s="31" t="s">
        <v>230</v>
      </c>
      <c r="E293" s="40" t="s">
        <v>425</v>
      </c>
      <c r="F293" s="40"/>
      <c r="G293" s="40"/>
      <c r="H293" s="40"/>
      <c r="I293" s="40"/>
      <c r="J293" s="40"/>
      <c r="K293" s="40"/>
      <c r="L293" s="40"/>
      <c r="M293" s="37">
        <v>280</v>
      </c>
      <c r="N293" s="112" t="b">
        <f>IF(_xlfn.XLOOKUP(t_VHIUseOnly[[#This Row],[(Green Fields=Approved)]],t_SelectFields[Field Name],t_SelectFields[Fields to Be Brought to Committee],),TRUE,FALSE)</f>
        <v>0</v>
      </c>
      <c r="O293" s="113" t="b">
        <f t="shared" si="4"/>
        <v>0</v>
      </c>
    </row>
    <row r="294" spans="2:15" ht="15" customHeight="1" x14ac:dyDescent="0.2">
      <c r="B294" s="25" t="b">
        <v>0</v>
      </c>
      <c r="C294" s="11" t="s">
        <v>231</v>
      </c>
      <c r="D294" s="31" t="s">
        <v>232</v>
      </c>
      <c r="E294" s="40" t="s">
        <v>425</v>
      </c>
      <c r="F294" s="40"/>
      <c r="G294" s="40"/>
      <c r="H294" s="40"/>
      <c r="I294" s="40"/>
      <c r="J294" s="40"/>
      <c r="K294" s="40"/>
      <c r="L294" s="40"/>
      <c r="M294" s="37">
        <v>281</v>
      </c>
      <c r="N294" s="112" t="b">
        <f>IF(_xlfn.XLOOKUP(t_VHIUseOnly[[#This Row],[(Green Fields=Approved)]],t_SelectFields[Field Name],t_SelectFields[Fields to Be Brought to Committee],),TRUE,FALSE)</f>
        <v>0</v>
      </c>
      <c r="O294" s="113" t="b">
        <f t="shared" si="4"/>
        <v>0</v>
      </c>
    </row>
    <row r="295" spans="2:15" ht="15" customHeight="1" x14ac:dyDescent="0.2">
      <c r="B295" s="25" t="b">
        <v>0</v>
      </c>
      <c r="C295" s="11" t="s">
        <v>233</v>
      </c>
      <c r="D295" s="31" t="s">
        <v>234</v>
      </c>
      <c r="E295" s="40" t="s">
        <v>425</v>
      </c>
      <c r="F295" s="40"/>
      <c r="G295" s="40"/>
      <c r="H295" s="40"/>
      <c r="I295" s="40"/>
      <c r="J295" s="40"/>
      <c r="K295" s="40"/>
      <c r="L295" s="40"/>
      <c r="M295" s="37">
        <v>282</v>
      </c>
      <c r="N295" s="112" t="b">
        <f>IF(_xlfn.XLOOKUP(t_VHIUseOnly[[#This Row],[(Green Fields=Approved)]],t_SelectFields[Field Name],t_SelectFields[Fields to Be Brought to Committee],),TRUE,FALSE)</f>
        <v>0</v>
      </c>
      <c r="O295" s="113" t="b">
        <f t="shared" si="4"/>
        <v>0</v>
      </c>
    </row>
    <row r="296" spans="2:15" ht="15" customHeight="1" x14ac:dyDescent="0.2">
      <c r="B296" s="25" t="b">
        <v>0</v>
      </c>
      <c r="C296" s="11" t="s">
        <v>75</v>
      </c>
      <c r="D296" s="31" t="s">
        <v>320</v>
      </c>
      <c r="E296" s="40"/>
      <c r="F296" s="40" t="s">
        <v>425</v>
      </c>
      <c r="G296" s="40" t="s">
        <v>425</v>
      </c>
      <c r="H296" s="40"/>
      <c r="I296" s="40"/>
      <c r="J296" s="40"/>
      <c r="K296" s="40"/>
      <c r="L296" s="40"/>
      <c r="M296" s="37">
        <v>283</v>
      </c>
      <c r="N296" s="112" t="b">
        <f>IF(_xlfn.XLOOKUP(t_VHIUseOnly[[#This Row],[(Green Fields=Approved)]],t_SelectFields[Field Name],t_SelectFields[Fields to Be Brought to Committee],),TRUE,FALSE)</f>
        <v>0</v>
      </c>
      <c r="O296" s="113" t="b">
        <f t="shared" si="4"/>
        <v>0</v>
      </c>
    </row>
    <row r="297" spans="2:15" ht="15" customHeight="1" x14ac:dyDescent="0.2">
      <c r="B297" s="25" t="b">
        <v>0</v>
      </c>
      <c r="C297" s="11" t="s">
        <v>76</v>
      </c>
      <c r="D297" s="31" t="s">
        <v>321</v>
      </c>
      <c r="E297" s="40"/>
      <c r="F297" s="40" t="s">
        <v>425</v>
      </c>
      <c r="G297" s="40" t="s">
        <v>425</v>
      </c>
      <c r="H297" s="40"/>
      <c r="I297" s="40"/>
      <c r="J297" s="40"/>
      <c r="K297" s="40"/>
      <c r="L297" s="40"/>
      <c r="M297" s="37">
        <v>284</v>
      </c>
      <c r="N297" s="112" t="b">
        <f>IF(_xlfn.XLOOKUP(t_VHIUseOnly[[#This Row],[(Green Fields=Approved)]],t_SelectFields[Field Name],t_SelectFields[Fields to Be Brought to Committee],),TRUE,FALSE)</f>
        <v>0</v>
      </c>
      <c r="O297" s="113" t="b">
        <f t="shared" si="4"/>
        <v>0</v>
      </c>
    </row>
    <row r="298" spans="2:15" ht="15" customHeight="1" x14ac:dyDescent="0.2">
      <c r="B298" s="25" t="b">
        <v>0</v>
      </c>
      <c r="C298" s="11" t="s">
        <v>77</v>
      </c>
      <c r="D298" s="31" t="s">
        <v>322</v>
      </c>
      <c r="E298" s="40"/>
      <c r="F298" s="40" t="s">
        <v>425</v>
      </c>
      <c r="G298" s="40" t="s">
        <v>425</v>
      </c>
      <c r="H298" s="40"/>
      <c r="I298" s="40"/>
      <c r="J298" s="40"/>
      <c r="K298" s="40"/>
      <c r="L298" s="40"/>
      <c r="M298" s="37">
        <v>285</v>
      </c>
      <c r="N298" s="112" t="b">
        <f>IF(_xlfn.XLOOKUP(t_VHIUseOnly[[#This Row],[(Green Fields=Approved)]],t_SelectFields[Field Name],t_SelectFields[Fields to Be Brought to Committee],),TRUE,FALSE)</f>
        <v>0</v>
      </c>
      <c r="O298" s="113" t="b">
        <f t="shared" si="4"/>
        <v>0</v>
      </c>
    </row>
    <row r="299" spans="2:15" ht="15" customHeight="1" x14ac:dyDescent="0.2">
      <c r="B299" s="25" t="b">
        <v>0</v>
      </c>
      <c r="C299" s="11" t="s">
        <v>78</v>
      </c>
      <c r="D299" s="31" t="s">
        <v>323</v>
      </c>
      <c r="E299" s="40"/>
      <c r="F299" s="40" t="s">
        <v>425</v>
      </c>
      <c r="G299" s="40" t="s">
        <v>425</v>
      </c>
      <c r="H299" s="40"/>
      <c r="I299" s="40"/>
      <c r="J299" s="40"/>
      <c r="K299" s="40"/>
      <c r="L299" s="40"/>
      <c r="M299" s="37">
        <v>286</v>
      </c>
      <c r="N299" s="112" t="b">
        <f>IF(_xlfn.XLOOKUP(t_VHIUseOnly[[#This Row],[(Green Fields=Approved)]],t_SelectFields[Field Name],t_SelectFields[Fields to Be Brought to Committee],),TRUE,FALSE)</f>
        <v>0</v>
      </c>
      <c r="O299" s="113" t="b">
        <f t="shared" si="4"/>
        <v>0</v>
      </c>
    </row>
    <row r="300" spans="2:15" ht="15" customHeight="1" x14ac:dyDescent="0.2">
      <c r="B300" s="25" t="b">
        <v>0</v>
      </c>
      <c r="C300" s="11" t="s">
        <v>38</v>
      </c>
      <c r="D300" s="31" t="s">
        <v>324</v>
      </c>
      <c r="E300" s="40" t="s">
        <v>425</v>
      </c>
      <c r="F300" s="40"/>
      <c r="G300" s="40"/>
      <c r="H300" s="40"/>
      <c r="I300" s="40"/>
      <c r="J300" s="40"/>
      <c r="K300" s="40"/>
      <c r="L300" s="40"/>
      <c r="M300" s="37">
        <v>287</v>
      </c>
      <c r="N300" s="112" t="b">
        <f>IF(_xlfn.XLOOKUP(t_VHIUseOnly[[#This Row],[(Green Fields=Approved)]],t_SelectFields[Field Name],t_SelectFields[Fields to Be Brought to Committee],),TRUE,FALSE)</f>
        <v>0</v>
      </c>
      <c r="O300" s="113" t="b">
        <f t="shared" si="4"/>
        <v>0</v>
      </c>
    </row>
    <row r="301" spans="2:15" ht="15" customHeight="1" x14ac:dyDescent="0.2">
      <c r="B301" s="25" t="b">
        <v>0</v>
      </c>
      <c r="C301" s="11" t="s">
        <v>39</v>
      </c>
      <c r="D301" s="31" t="s">
        <v>325</v>
      </c>
      <c r="E301" s="40" t="s">
        <v>425</v>
      </c>
      <c r="F301" s="40"/>
      <c r="G301" s="40"/>
      <c r="H301" s="40"/>
      <c r="I301" s="40"/>
      <c r="J301" s="40"/>
      <c r="K301" s="40"/>
      <c r="L301" s="40"/>
      <c r="M301" s="37">
        <v>288</v>
      </c>
      <c r="N301" s="112" t="b">
        <f>IF(_xlfn.XLOOKUP(t_VHIUseOnly[[#This Row],[(Green Fields=Approved)]],t_SelectFields[Field Name],t_SelectFields[Fields to Be Brought to Committee],),TRUE,FALSE)</f>
        <v>0</v>
      </c>
      <c r="O301" s="113" t="b">
        <f t="shared" si="4"/>
        <v>0</v>
      </c>
    </row>
    <row r="302" spans="2:15" ht="15" customHeight="1" x14ac:dyDescent="0.2">
      <c r="B302" s="25" t="b">
        <v>0</v>
      </c>
      <c r="C302" s="11" t="s">
        <v>40</v>
      </c>
      <c r="D302" s="31" t="s">
        <v>304</v>
      </c>
      <c r="E302" s="40" t="s">
        <v>425</v>
      </c>
      <c r="F302" s="40"/>
      <c r="G302" s="40"/>
      <c r="H302" s="40"/>
      <c r="I302" s="40"/>
      <c r="J302" s="40"/>
      <c r="K302" s="40"/>
      <c r="L302" s="40"/>
      <c r="M302" s="37">
        <v>289</v>
      </c>
      <c r="N302" s="112" t="b">
        <f>IF(_xlfn.XLOOKUP(t_VHIUseOnly[[#This Row],[(Green Fields=Approved)]],t_SelectFields[Field Name],t_SelectFields[Fields to Be Brought to Committee],),TRUE,FALSE)</f>
        <v>0</v>
      </c>
      <c r="O302" s="113" t="b">
        <f t="shared" si="4"/>
        <v>0</v>
      </c>
    </row>
    <row r="303" spans="2:15" ht="15" customHeight="1" x14ac:dyDescent="0.2">
      <c r="B303" s="25" t="b">
        <v>0</v>
      </c>
      <c r="C303" s="11" t="s">
        <v>49</v>
      </c>
      <c r="D303" s="31" t="s">
        <v>263</v>
      </c>
      <c r="E303" s="40" t="s">
        <v>425</v>
      </c>
      <c r="F303" s="40" t="s">
        <v>425</v>
      </c>
      <c r="G303" s="40" t="s">
        <v>425</v>
      </c>
      <c r="H303" s="40" t="s">
        <v>425</v>
      </c>
      <c r="I303" s="40"/>
      <c r="J303" s="40"/>
      <c r="K303" s="40"/>
      <c r="L303" s="40"/>
      <c r="M303" s="37">
        <v>290</v>
      </c>
      <c r="N303" s="112" t="b">
        <f>IF(_xlfn.XLOOKUP(t_VHIUseOnly[[#This Row],[(Green Fields=Approved)]],t_SelectFields[Field Name],t_SelectFields[Fields to Be Brought to Committee],),TRUE,FALSE)</f>
        <v>0</v>
      </c>
      <c r="O303" s="113" t="b">
        <f t="shared" si="4"/>
        <v>0</v>
      </c>
    </row>
    <row r="304" spans="2:15" ht="15" customHeight="1" x14ac:dyDescent="0.2">
      <c r="B304" s="25" t="b">
        <v>0</v>
      </c>
      <c r="C304" s="11" t="s">
        <v>50</v>
      </c>
      <c r="D304" s="31" t="s">
        <v>262</v>
      </c>
      <c r="E304" s="40" t="s">
        <v>425</v>
      </c>
      <c r="F304" s="40" t="s">
        <v>425</v>
      </c>
      <c r="G304" s="40" t="s">
        <v>425</v>
      </c>
      <c r="H304" s="40" t="s">
        <v>425</v>
      </c>
      <c r="I304" s="40"/>
      <c r="J304" s="40"/>
      <c r="K304" s="40"/>
      <c r="L304" s="40"/>
      <c r="M304" s="37">
        <v>291</v>
      </c>
      <c r="N304" s="112" t="b">
        <f>IF(_xlfn.XLOOKUP(t_VHIUseOnly[[#This Row],[(Green Fields=Approved)]],t_SelectFields[Field Name],t_SelectFields[Fields to Be Brought to Committee],),TRUE,FALSE)</f>
        <v>0</v>
      </c>
      <c r="O304" s="113" t="b">
        <f t="shared" si="4"/>
        <v>0</v>
      </c>
    </row>
    <row r="305" spans="2:15" ht="15" customHeight="1" x14ac:dyDescent="0.2">
      <c r="B305" s="25" t="b">
        <v>0</v>
      </c>
      <c r="C305" s="11" t="s">
        <v>51</v>
      </c>
      <c r="D305" s="31" t="s">
        <v>702</v>
      </c>
      <c r="E305" s="40" t="s">
        <v>425</v>
      </c>
      <c r="F305" s="40" t="s">
        <v>425</v>
      </c>
      <c r="G305" s="40" t="s">
        <v>425</v>
      </c>
      <c r="H305" s="40"/>
      <c r="I305" s="40"/>
      <c r="J305" s="40"/>
      <c r="K305" s="40"/>
      <c r="L305" s="40"/>
      <c r="M305" s="37">
        <v>292</v>
      </c>
      <c r="N305" s="112" t="b">
        <f>IF(_xlfn.XLOOKUP(t_VHIUseOnly[[#This Row],[(Green Fields=Approved)]],t_SelectFields[Field Name],t_SelectFields[Fields to Be Brought to Committee],),TRUE,FALSE)</f>
        <v>0</v>
      </c>
      <c r="O305" s="113" t="b">
        <f t="shared" si="4"/>
        <v>0</v>
      </c>
    </row>
    <row r="306" spans="2:15" ht="15" customHeight="1" x14ac:dyDescent="0.2">
      <c r="B306" s="25" t="b">
        <v>0</v>
      </c>
      <c r="C306" s="11" t="s">
        <v>301</v>
      </c>
      <c r="D306" s="31" t="s">
        <v>302</v>
      </c>
      <c r="E306" s="40"/>
      <c r="F306" s="40" t="s">
        <v>425</v>
      </c>
      <c r="G306" s="40" t="s">
        <v>425</v>
      </c>
      <c r="H306" s="40"/>
      <c r="I306" s="40"/>
      <c r="J306" s="40"/>
      <c r="K306" s="40"/>
      <c r="L306" s="40"/>
      <c r="M306" s="37">
        <v>293</v>
      </c>
      <c r="N306" s="112" t="b">
        <f>IF(_xlfn.XLOOKUP(t_VHIUseOnly[[#This Row],[(Green Fields=Approved)]],t_SelectFields[Field Name],t_SelectFields[Fields to Be Brought to Committee],),TRUE,FALSE)</f>
        <v>0</v>
      </c>
      <c r="O306" s="113" t="b">
        <f t="shared" si="4"/>
        <v>0</v>
      </c>
    </row>
    <row r="307" spans="2:15" ht="15" customHeight="1" x14ac:dyDescent="0.2">
      <c r="B307" s="25" t="b">
        <v>0</v>
      </c>
      <c r="C307" s="11" t="s">
        <v>41</v>
      </c>
      <c r="D307" s="31" t="s">
        <v>303</v>
      </c>
      <c r="E307" s="40"/>
      <c r="F307" s="40" t="s">
        <v>425</v>
      </c>
      <c r="G307" s="40" t="s">
        <v>425</v>
      </c>
      <c r="H307" s="40"/>
      <c r="I307" s="40"/>
      <c r="J307" s="40"/>
      <c r="K307" s="40"/>
      <c r="L307" s="40"/>
      <c r="M307" s="37">
        <v>294</v>
      </c>
      <c r="N307" s="112" t="b">
        <f>IF(_xlfn.XLOOKUP(t_VHIUseOnly[[#This Row],[(Green Fields=Approved)]],t_SelectFields[Field Name],t_SelectFields[Fields to Be Brought to Committee],),TRUE,FALSE)</f>
        <v>0</v>
      </c>
      <c r="O307" s="113" t="b">
        <f t="shared" si="4"/>
        <v>0</v>
      </c>
    </row>
    <row r="308" spans="2:15" ht="15" customHeight="1" x14ac:dyDescent="0.2">
      <c r="B308" s="25" t="b">
        <v>0</v>
      </c>
      <c r="C308" s="11" t="s">
        <v>71</v>
      </c>
      <c r="D308" s="31" t="s">
        <v>318</v>
      </c>
      <c r="E308" s="40"/>
      <c r="F308" s="40" t="s">
        <v>425</v>
      </c>
      <c r="G308" s="40" t="s">
        <v>425</v>
      </c>
      <c r="H308" s="40"/>
      <c r="I308" s="40"/>
      <c r="J308" s="40"/>
      <c r="K308" s="40"/>
      <c r="L308" s="40"/>
      <c r="M308" s="37">
        <v>295</v>
      </c>
      <c r="N308" s="112" t="b">
        <f>IF(_xlfn.XLOOKUP(t_VHIUseOnly[[#This Row],[(Green Fields=Approved)]],t_SelectFields[Field Name],t_SelectFields[Fields to Be Brought to Committee],),TRUE,FALSE)</f>
        <v>0</v>
      </c>
      <c r="O308" s="113" t="b">
        <f t="shared" si="4"/>
        <v>0</v>
      </c>
    </row>
    <row r="309" spans="2:15" ht="15" customHeight="1" x14ac:dyDescent="0.2">
      <c r="B309" s="25" t="b">
        <v>0</v>
      </c>
      <c r="C309" s="11" t="s">
        <v>72</v>
      </c>
      <c r="D309" s="31" t="s">
        <v>298</v>
      </c>
      <c r="E309" s="40"/>
      <c r="F309" s="40" t="s">
        <v>425</v>
      </c>
      <c r="G309" s="40" t="s">
        <v>425</v>
      </c>
      <c r="H309" s="40"/>
      <c r="I309" s="40"/>
      <c r="J309" s="40"/>
      <c r="K309" s="40"/>
      <c r="L309" s="40"/>
      <c r="M309" s="37">
        <v>296</v>
      </c>
      <c r="N309" s="112" t="b">
        <f>IF(_xlfn.XLOOKUP(t_VHIUseOnly[[#This Row],[(Green Fields=Approved)]],t_SelectFields[Field Name],t_SelectFields[Fields to Be Brought to Committee],),TRUE,FALSE)</f>
        <v>0</v>
      </c>
      <c r="O309" s="113" t="b">
        <f t="shared" si="4"/>
        <v>0</v>
      </c>
    </row>
    <row r="310" spans="2:15" ht="15" customHeight="1" x14ac:dyDescent="0.2">
      <c r="B310" s="25" t="b">
        <v>0</v>
      </c>
      <c r="C310" s="11" t="s">
        <v>73</v>
      </c>
      <c r="D310" s="31" t="s">
        <v>299</v>
      </c>
      <c r="E310" s="40"/>
      <c r="F310" s="40" t="s">
        <v>425</v>
      </c>
      <c r="G310" s="40" t="s">
        <v>425</v>
      </c>
      <c r="H310" s="40"/>
      <c r="I310" s="40"/>
      <c r="J310" s="40"/>
      <c r="K310" s="40"/>
      <c r="L310" s="40"/>
      <c r="M310" s="37">
        <v>297</v>
      </c>
      <c r="N310" s="112" t="b">
        <f>IF(_xlfn.XLOOKUP(t_VHIUseOnly[[#This Row],[(Green Fields=Approved)]],t_SelectFields[Field Name],t_SelectFields[Fields to Be Brought to Committee],),TRUE,FALSE)</f>
        <v>0</v>
      </c>
      <c r="O310" s="113" t="b">
        <f t="shared" si="4"/>
        <v>0</v>
      </c>
    </row>
    <row r="311" spans="2:15" ht="15" customHeight="1" x14ac:dyDescent="0.2">
      <c r="B311" s="25" t="b">
        <v>0</v>
      </c>
      <c r="C311" s="11" t="s">
        <v>74</v>
      </c>
      <c r="D311" s="31" t="s">
        <v>300</v>
      </c>
      <c r="E311" s="40"/>
      <c r="F311" s="40" t="s">
        <v>425</v>
      </c>
      <c r="G311" s="40" t="s">
        <v>425</v>
      </c>
      <c r="H311" s="40"/>
      <c r="I311" s="40"/>
      <c r="J311" s="40"/>
      <c r="K311" s="40"/>
      <c r="L311" s="40"/>
      <c r="M311" s="37">
        <v>298</v>
      </c>
      <c r="N311" s="112" t="b">
        <f>IF(_xlfn.XLOOKUP(t_VHIUseOnly[[#This Row],[(Green Fields=Approved)]],t_SelectFields[Field Name],t_SelectFields[Fields to Be Brought to Committee],),TRUE,FALSE)</f>
        <v>0</v>
      </c>
      <c r="O311" s="113" t="b">
        <f t="shared" si="4"/>
        <v>0</v>
      </c>
    </row>
    <row r="312" spans="2:15" ht="15" customHeight="1" x14ac:dyDescent="0.2">
      <c r="B312" s="25" t="b">
        <v>0</v>
      </c>
      <c r="C312" s="11" t="s">
        <v>305</v>
      </c>
      <c r="D312" s="31" t="s">
        <v>319</v>
      </c>
      <c r="E312" s="40"/>
      <c r="F312" s="40" t="s">
        <v>425</v>
      </c>
      <c r="G312" s="40" t="s">
        <v>425</v>
      </c>
      <c r="H312" s="40"/>
      <c r="I312" s="40"/>
      <c r="J312" s="40"/>
      <c r="K312" s="40"/>
      <c r="L312" s="40"/>
      <c r="M312" s="37">
        <v>299</v>
      </c>
      <c r="N312" s="112" t="b">
        <f>IF(_xlfn.XLOOKUP(t_VHIUseOnly[[#This Row],[(Green Fields=Approved)]],t_SelectFields[Field Name],t_SelectFields[Fields to Be Brought to Committee],),TRUE,FALSE)</f>
        <v>0</v>
      </c>
      <c r="O312" s="113" t="b">
        <f t="shared" si="4"/>
        <v>0</v>
      </c>
    </row>
    <row r="313" spans="2:15" ht="15" customHeight="1" x14ac:dyDescent="0.2">
      <c r="B313" s="25" t="b">
        <v>0</v>
      </c>
      <c r="C313" s="11" t="s">
        <v>102</v>
      </c>
      <c r="D313" s="31" t="s">
        <v>658</v>
      </c>
      <c r="E313" s="40" t="s">
        <v>425</v>
      </c>
      <c r="F313" s="40" t="s">
        <v>425</v>
      </c>
      <c r="G313" s="40"/>
      <c r="H313" s="40"/>
      <c r="I313" s="40"/>
      <c r="J313" s="40"/>
      <c r="K313" s="40"/>
      <c r="L313" s="40"/>
      <c r="M313" s="37">
        <v>300</v>
      </c>
      <c r="N313" s="112" t="b">
        <f>IF(_xlfn.XLOOKUP(t_VHIUseOnly[[#This Row],[(Green Fields=Approved)]],t_SelectFields[Field Name],t_SelectFields[Fields to Be Brought to Committee],),TRUE,FALSE)</f>
        <v>0</v>
      </c>
      <c r="O313" s="113" t="b">
        <f t="shared" si="4"/>
        <v>0</v>
      </c>
    </row>
    <row r="314" spans="2:15" ht="15" customHeight="1" x14ac:dyDescent="0.2">
      <c r="B314" s="25" t="b">
        <v>0</v>
      </c>
      <c r="C314" s="11" t="s">
        <v>517</v>
      </c>
      <c r="D314" s="31" t="s">
        <v>659</v>
      </c>
      <c r="E314" s="40" t="s">
        <v>425</v>
      </c>
      <c r="F314" s="40" t="s">
        <v>425</v>
      </c>
      <c r="G314" s="40"/>
      <c r="H314" s="40"/>
      <c r="I314" s="41"/>
      <c r="J314" s="41"/>
      <c r="K314" s="41"/>
      <c r="L314" s="41"/>
      <c r="M314" s="37">
        <v>301</v>
      </c>
      <c r="N314" s="112" t="b">
        <f>IF(_xlfn.XLOOKUP(t_VHIUseOnly[[#This Row],[(Green Fields=Approved)]],t_SelectFields[Field Name],t_SelectFields[Fields to Be Brought to Committee],),TRUE,FALSE)</f>
        <v>0</v>
      </c>
      <c r="O314" s="113" t="b">
        <f t="shared" si="4"/>
        <v>0</v>
      </c>
    </row>
    <row r="315" spans="2:15" ht="15" customHeight="1" x14ac:dyDescent="0.2">
      <c r="B315" s="25" t="b">
        <v>0</v>
      </c>
      <c r="C315" s="11" t="s">
        <v>498</v>
      </c>
      <c r="D315" s="31" t="s">
        <v>567</v>
      </c>
      <c r="E315" s="41" t="s">
        <v>425</v>
      </c>
      <c r="F315" s="41" t="s">
        <v>425</v>
      </c>
      <c r="G315" s="40" t="s">
        <v>425</v>
      </c>
      <c r="H315" s="41" t="s">
        <v>425</v>
      </c>
      <c r="I315" s="41"/>
      <c r="J315" s="41" t="s">
        <v>425</v>
      </c>
      <c r="K315" s="41"/>
      <c r="L315" s="41"/>
      <c r="M315" s="37">
        <v>302</v>
      </c>
      <c r="N315" s="112" t="b">
        <f>IF(_xlfn.XLOOKUP(t_VHIUseOnly[[#This Row],[(Green Fields=Approved)]],t_SelectFields[Field Name],t_SelectFields[Fields to Be Brought to Committee],),TRUE,FALSE)</f>
        <v>0</v>
      </c>
      <c r="O315" s="113" t="b">
        <f t="shared" si="4"/>
        <v>0</v>
      </c>
    </row>
    <row r="316" spans="2:15" ht="15" customHeight="1" x14ac:dyDescent="0.2">
      <c r="B316" s="25" t="b">
        <v>0</v>
      </c>
      <c r="C316" s="11" t="s">
        <v>499</v>
      </c>
      <c r="D316" s="31" t="s">
        <v>560</v>
      </c>
      <c r="E316" s="41"/>
      <c r="F316" s="41"/>
      <c r="G316" s="40" t="s">
        <v>425</v>
      </c>
      <c r="H316" s="41"/>
      <c r="I316" s="41"/>
      <c r="J316" s="41" t="s">
        <v>425</v>
      </c>
      <c r="K316" s="41"/>
      <c r="L316" s="41"/>
      <c r="M316" s="37">
        <v>303</v>
      </c>
      <c r="N316" s="112" t="b">
        <f>IF(_xlfn.XLOOKUP(t_VHIUseOnly[[#This Row],[(Green Fields=Approved)]],t_SelectFields[Field Name],t_SelectFields[Fields to Be Brought to Committee],),TRUE,FALSE)</f>
        <v>0</v>
      </c>
      <c r="O316" s="113" t="b">
        <f t="shared" si="4"/>
        <v>0</v>
      </c>
    </row>
    <row r="317" spans="2:15" ht="15" customHeight="1" x14ac:dyDescent="0.2">
      <c r="B317" s="25" t="b">
        <v>0</v>
      </c>
      <c r="C317" s="11" t="s">
        <v>500</v>
      </c>
      <c r="D317" s="31" t="s">
        <v>561</v>
      </c>
      <c r="E317" s="41"/>
      <c r="F317" s="41"/>
      <c r="G317" s="40" t="s">
        <v>425</v>
      </c>
      <c r="H317" s="41"/>
      <c r="I317" s="41"/>
      <c r="J317" s="41" t="s">
        <v>425</v>
      </c>
      <c r="K317" s="41"/>
      <c r="L317" s="41"/>
      <c r="M317" s="37">
        <v>304</v>
      </c>
      <c r="N317" s="112" t="b">
        <f>IF(_xlfn.XLOOKUP(t_VHIUseOnly[[#This Row],[(Green Fields=Approved)]],t_SelectFields[Field Name],t_SelectFields[Fields to Be Brought to Committee],),TRUE,FALSE)</f>
        <v>0</v>
      </c>
      <c r="O317" s="113" t="b">
        <f t="shared" si="4"/>
        <v>0</v>
      </c>
    </row>
    <row r="318" spans="2:15" ht="15" customHeight="1" x14ac:dyDescent="0.2">
      <c r="B318" s="25" t="b">
        <v>0</v>
      </c>
      <c r="C318" s="11" t="s">
        <v>501</v>
      </c>
      <c r="D318" s="31" t="s">
        <v>562</v>
      </c>
      <c r="E318" s="41"/>
      <c r="F318" s="41"/>
      <c r="G318" s="40" t="s">
        <v>425</v>
      </c>
      <c r="H318" s="41"/>
      <c r="I318" s="41"/>
      <c r="J318" s="41" t="s">
        <v>425</v>
      </c>
      <c r="K318" s="41"/>
      <c r="L318" s="41"/>
      <c r="M318" s="37">
        <v>305</v>
      </c>
      <c r="N318" s="112" t="b">
        <f>IF(_xlfn.XLOOKUP(t_VHIUseOnly[[#This Row],[(Green Fields=Approved)]],t_SelectFields[Field Name],t_SelectFields[Fields to Be Brought to Committee],),TRUE,FALSE)</f>
        <v>0</v>
      </c>
      <c r="O318" s="113" t="b">
        <f t="shared" si="4"/>
        <v>0</v>
      </c>
    </row>
    <row r="319" spans="2:15" ht="15" customHeight="1" x14ac:dyDescent="0.2">
      <c r="B319" s="25" t="b">
        <v>0</v>
      </c>
      <c r="C319" s="11" t="s">
        <v>502</v>
      </c>
      <c r="D319" s="31" t="s">
        <v>563</v>
      </c>
      <c r="E319" s="41"/>
      <c r="F319" s="41"/>
      <c r="G319" s="40" t="s">
        <v>425</v>
      </c>
      <c r="H319" s="41"/>
      <c r="I319" s="41"/>
      <c r="J319" s="41" t="s">
        <v>425</v>
      </c>
      <c r="K319" s="41"/>
      <c r="L319" s="41"/>
      <c r="M319" s="37">
        <v>306</v>
      </c>
      <c r="N319" s="112" t="b">
        <f>IF(_xlfn.XLOOKUP(t_VHIUseOnly[[#This Row],[(Green Fields=Approved)]],t_SelectFields[Field Name],t_SelectFields[Fields to Be Brought to Committee],),TRUE,FALSE)</f>
        <v>0</v>
      </c>
      <c r="O319" s="113" t="b">
        <f t="shared" si="4"/>
        <v>0</v>
      </c>
    </row>
    <row r="320" spans="2:15" ht="15" customHeight="1" x14ac:dyDescent="0.2">
      <c r="B320" s="25" t="b">
        <v>0</v>
      </c>
      <c r="C320" s="11" t="s">
        <v>503</v>
      </c>
      <c r="D320" s="31" t="s">
        <v>564</v>
      </c>
      <c r="E320" s="41"/>
      <c r="F320" s="41"/>
      <c r="G320" s="40" t="s">
        <v>425</v>
      </c>
      <c r="H320" s="41"/>
      <c r="I320" s="41"/>
      <c r="J320" s="41" t="s">
        <v>425</v>
      </c>
      <c r="K320" s="41"/>
      <c r="L320" s="41"/>
      <c r="M320" s="37">
        <v>307</v>
      </c>
      <c r="N320" s="112" t="b">
        <f>IF(_xlfn.XLOOKUP(t_VHIUseOnly[[#This Row],[(Green Fields=Approved)]],t_SelectFields[Field Name],t_SelectFields[Fields to Be Brought to Committee],),TRUE,FALSE)</f>
        <v>0</v>
      </c>
      <c r="O320" s="113" t="b">
        <f t="shared" si="4"/>
        <v>0</v>
      </c>
    </row>
    <row r="321" spans="2:15" ht="15" customHeight="1" x14ac:dyDescent="0.2">
      <c r="B321" s="25" t="b">
        <v>0</v>
      </c>
      <c r="C321" s="11" t="s">
        <v>504</v>
      </c>
      <c r="D321" s="31" t="s">
        <v>565</v>
      </c>
      <c r="E321" s="41"/>
      <c r="F321" s="41"/>
      <c r="G321" s="40" t="s">
        <v>425</v>
      </c>
      <c r="H321" s="41"/>
      <c r="I321" s="41"/>
      <c r="J321" s="41" t="s">
        <v>425</v>
      </c>
      <c r="K321" s="41"/>
      <c r="L321" s="41"/>
      <c r="M321" s="37">
        <v>308</v>
      </c>
      <c r="N321" s="112" t="b">
        <f>IF(_xlfn.XLOOKUP(t_VHIUseOnly[[#This Row],[(Green Fields=Approved)]],t_SelectFields[Field Name],t_SelectFields[Fields to Be Brought to Committee],),TRUE,FALSE)</f>
        <v>0</v>
      </c>
      <c r="O321" s="113" t="b">
        <f t="shared" si="4"/>
        <v>0</v>
      </c>
    </row>
    <row r="322" spans="2:15" ht="15" customHeight="1" x14ac:dyDescent="0.2">
      <c r="B322" s="25" t="b">
        <v>0</v>
      </c>
      <c r="C322" s="11" t="s">
        <v>505</v>
      </c>
      <c r="D322" s="31" t="s">
        <v>566</v>
      </c>
      <c r="E322" s="41"/>
      <c r="F322" s="41"/>
      <c r="G322" s="40" t="s">
        <v>425</v>
      </c>
      <c r="H322" s="41"/>
      <c r="I322" s="41"/>
      <c r="J322" s="41" t="s">
        <v>425</v>
      </c>
      <c r="K322" s="41"/>
      <c r="L322" s="41"/>
      <c r="M322" s="37">
        <v>309</v>
      </c>
      <c r="N322" s="112" t="b">
        <f>IF(_xlfn.XLOOKUP(t_VHIUseOnly[[#This Row],[(Green Fields=Approved)]],t_SelectFields[Field Name],t_SelectFields[Fields to Be Brought to Committee],),TRUE,FALSE)</f>
        <v>0</v>
      </c>
      <c r="O322" s="113" t="b">
        <f t="shared" si="4"/>
        <v>0</v>
      </c>
    </row>
    <row r="323" spans="2:15" ht="15" customHeight="1" x14ac:dyDescent="0.2">
      <c r="B323" s="25" t="b">
        <v>0</v>
      </c>
      <c r="C323" s="11" t="s">
        <v>520</v>
      </c>
      <c r="D323" s="31" t="s">
        <v>628</v>
      </c>
      <c r="E323" s="41"/>
      <c r="F323" s="41"/>
      <c r="G323" s="41"/>
      <c r="H323" s="41"/>
      <c r="I323" s="41"/>
      <c r="J323" s="41"/>
      <c r="K323" s="41" t="s">
        <v>425</v>
      </c>
      <c r="L323" s="41"/>
      <c r="M323" s="37">
        <v>310</v>
      </c>
      <c r="N323" s="112" t="b">
        <f>IF(_xlfn.XLOOKUP(t_VHIUseOnly[[#This Row],[(Green Fields=Approved)]],t_SelectFields[Field Name],t_SelectFields[Fields to Be Brought to Committee],),TRUE,FALSE)</f>
        <v>0</v>
      </c>
      <c r="O323" s="113" t="b">
        <f t="shared" si="4"/>
        <v>0</v>
      </c>
    </row>
    <row r="324" spans="2:15" ht="15" customHeight="1" x14ac:dyDescent="0.2">
      <c r="B324" s="25" t="b">
        <v>0</v>
      </c>
      <c r="C324" s="11" t="s">
        <v>521</v>
      </c>
      <c r="D324" s="31" t="s">
        <v>568</v>
      </c>
      <c r="E324" s="41"/>
      <c r="F324" s="41"/>
      <c r="G324" s="41"/>
      <c r="H324" s="41"/>
      <c r="I324" s="41"/>
      <c r="J324" s="41"/>
      <c r="K324" s="41" t="s">
        <v>425</v>
      </c>
      <c r="L324" s="41"/>
      <c r="M324" s="37">
        <v>311</v>
      </c>
      <c r="N324" s="112" t="b">
        <f>IF(_xlfn.XLOOKUP(t_VHIUseOnly[[#This Row],[(Green Fields=Approved)]],t_SelectFields[Field Name],t_SelectFields[Fields to Be Brought to Committee],),TRUE,FALSE)</f>
        <v>0</v>
      </c>
      <c r="O324" s="113" t="b">
        <f t="shared" si="4"/>
        <v>0</v>
      </c>
    </row>
    <row r="325" spans="2:15" ht="15" customHeight="1" x14ac:dyDescent="0.2">
      <c r="B325" s="25" t="b">
        <v>0</v>
      </c>
      <c r="C325" s="11" t="s">
        <v>522</v>
      </c>
      <c r="D325" s="31" t="s">
        <v>569</v>
      </c>
      <c r="E325" s="41"/>
      <c r="F325" s="41"/>
      <c r="G325" s="41"/>
      <c r="H325" s="41"/>
      <c r="I325" s="41"/>
      <c r="J325" s="41"/>
      <c r="K325" s="41" t="s">
        <v>425</v>
      </c>
      <c r="L325" s="41"/>
      <c r="M325" s="37">
        <v>312</v>
      </c>
      <c r="N325" s="112" t="b">
        <f>IF(_xlfn.XLOOKUP(t_VHIUseOnly[[#This Row],[(Green Fields=Approved)]],t_SelectFields[Field Name],t_SelectFields[Fields to Be Brought to Committee],),TRUE,FALSE)</f>
        <v>0</v>
      </c>
      <c r="O325" s="113" t="b">
        <f t="shared" si="4"/>
        <v>0</v>
      </c>
    </row>
    <row r="326" spans="2:15" ht="15" customHeight="1" x14ac:dyDescent="0.2">
      <c r="B326" s="25" t="b">
        <v>0</v>
      </c>
      <c r="C326" s="11" t="s">
        <v>523</v>
      </c>
      <c r="D326" s="31" t="s">
        <v>570</v>
      </c>
      <c r="E326" s="41"/>
      <c r="F326" s="41"/>
      <c r="G326" s="41"/>
      <c r="H326" s="41"/>
      <c r="I326" s="41"/>
      <c r="J326" s="41"/>
      <c r="K326" s="41" t="s">
        <v>425</v>
      </c>
      <c r="L326" s="41"/>
      <c r="M326" s="37">
        <v>313</v>
      </c>
      <c r="N326" s="112" t="b">
        <f>IF(_xlfn.XLOOKUP(t_VHIUseOnly[[#This Row],[(Green Fields=Approved)]],t_SelectFields[Field Name],t_SelectFields[Fields to Be Brought to Committee],),TRUE,FALSE)</f>
        <v>0</v>
      </c>
      <c r="O326" s="113" t="b">
        <f t="shared" si="4"/>
        <v>0</v>
      </c>
    </row>
    <row r="327" spans="2:15" ht="15" customHeight="1" x14ac:dyDescent="0.2">
      <c r="B327" s="25" t="b">
        <v>0</v>
      </c>
      <c r="C327" s="11" t="s">
        <v>524</v>
      </c>
      <c r="D327" s="31" t="s">
        <v>571</v>
      </c>
      <c r="E327" s="41"/>
      <c r="F327" s="41"/>
      <c r="G327" s="41"/>
      <c r="H327" s="41"/>
      <c r="I327" s="41"/>
      <c r="J327" s="41"/>
      <c r="K327" s="41" t="s">
        <v>425</v>
      </c>
      <c r="L327" s="41"/>
      <c r="M327" s="37">
        <v>314</v>
      </c>
      <c r="N327" s="112" t="b">
        <f>IF(_xlfn.XLOOKUP(t_VHIUseOnly[[#This Row],[(Green Fields=Approved)]],t_SelectFields[Field Name],t_SelectFields[Fields to Be Brought to Committee],),TRUE,FALSE)</f>
        <v>0</v>
      </c>
      <c r="O327" s="113" t="b">
        <f t="shared" si="4"/>
        <v>0</v>
      </c>
    </row>
    <row r="328" spans="2:15" ht="15" customHeight="1" x14ac:dyDescent="0.2">
      <c r="B328" s="25" t="b">
        <v>0</v>
      </c>
      <c r="C328" s="11" t="s">
        <v>525</v>
      </c>
      <c r="D328" s="31" t="s">
        <v>572</v>
      </c>
      <c r="E328" s="41"/>
      <c r="F328" s="41"/>
      <c r="G328" s="41"/>
      <c r="H328" s="41"/>
      <c r="I328" s="41"/>
      <c r="J328" s="41"/>
      <c r="K328" s="41" t="s">
        <v>425</v>
      </c>
      <c r="L328" s="41"/>
      <c r="M328" s="37">
        <v>315</v>
      </c>
      <c r="N328" s="112" t="b">
        <f>IF(_xlfn.XLOOKUP(t_VHIUseOnly[[#This Row],[(Green Fields=Approved)]],t_SelectFields[Field Name],t_SelectFields[Fields to Be Brought to Committee],),TRUE,FALSE)</f>
        <v>0</v>
      </c>
      <c r="O328" s="113" t="b">
        <f t="shared" si="4"/>
        <v>0</v>
      </c>
    </row>
    <row r="329" spans="2:15" ht="15" customHeight="1" x14ac:dyDescent="0.2">
      <c r="B329" s="25" t="b">
        <v>0</v>
      </c>
      <c r="C329" s="11" t="s">
        <v>526</v>
      </c>
      <c r="D329" s="31" t="s">
        <v>573</v>
      </c>
      <c r="E329" s="41"/>
      <c r="F329" s="41"/>
      <c r="G329" s="41"/>
      <c r="H329" s="41"/>
      <c r="I329" s="41"/>
      <c r="J329" s="41"/>
      <c r="K329" s="41" t="s">
        <v>425</v>
      </c>
      <c r="L329" s="41"/>
      <c r="M329" s="37">
        <v>316</v>
      </c>
      <c r="N329" s="112" t="b">
        <f>IF(_xlfn.XLOOKUP(t_VHIUseOnly[[#This Row],[(Green Fields=Approved)]],t_SelectFields[Field Name],t_SelectFields[Fields to Be Brought to Committee],),TRUE,FALSE)</f>
        <v>0</v>
      </c>
      <c r="O329" s="113" t="b">
        <f t="shared" si="4"/>
        <v>0</v>
      </c>
    </row>
    <row r="330" spans="2:15" ht="15" customHeight="1" x14ac:dyDescent="0.2">
      <c r="B330" s="25" t="b">
        <v>0</v>
      </c>
      <c r="C330" s="11" t="s">
        <v>527</v>
      </c>
      <c r="D330" s="31" t="s">
        <v>574</v>
      </c>
      <c r="E330" s="41"/>
      <c r="F330" s="41"/>
      <c r="G330" s="41"/>
      <c r="H330" s="41"/>
      <c r="I330" s="41"/>
      <c r="J330" s="41"/>
      <c r="K330" s="41" t="s">
        <v>425</v>
      </c>
      <c r="L330" s="41"/>
      <c r="M330" s="37">
        <v>317</v>
      </c>
      <c r="N330" s="112" t="b">
        <f>IF(_xlfn.XLOOKUP(t_VHIUseOnly[[#This Row],[(Green Fields=Approved)]],t_SelectFields[Field Name],t_SelectFields[Fields to Be Brought to Committee],),TRUE,FALSE)</f>
        <v>0</v>
      </c>
      <c r="O330" s="113" t="b">
        <f t="shared" ref="O330:O341" si="5">_xlfn.XOR($B330=TRUE, $N330=TRUE)</f>
        <v>0</v>
      </c>
    </row>
    <row r="331" spans="2:15" ht="15" customHeight="1" x14ac:dyDescent="0.2">
      <c r="B331" s="25" t="b">
        <v>0</v>
      </c>
      <c r="C331" s="11" t="s">
        <v>528</v>
      </c>
      <c r="D331" s="31" t="s">
        <v>576</v>
      </c>
      <c r="E331" s="41"/>
      <c r="F331" s="41"/>
      <c r="G331" s="41"/>
      <c r="H331" s="41"/>
      <c r="I331" s="41"/>
      <c r="J331" s="41"/>
      <c r="K331" s="41" t="s">
        <v>425</v>
      </c>
      <c r="L331" s="41"/>
      <c r="M331" s="37">
        <v>318</v>
      </c>
      <c r="N331" s="112" t="b">
        <f>IF(_xlfn.XLOOKUP(t_VHIUseOnly[[#This Row],[(Green Fields=Approved)]],t_SelectFields[Field Name],t_SelectFields[Fields to Be Brought to Committee],),TRUE,FALSE)</f>
        <v>0</v>
      </c>
      <c r="O331" s="113" t="b">
        <f t="shared" si="5"/>
        <v>0</v>
      </c>
    </row>
    <row r="332" spans="2:15" ht="15" customHeight="1" x14ac:dyDescent="0.2">
      <c r="B332" s="25" t="b">
        <v>0</v>
      </c>
      <c r="C332" s="11" t="s">
        <v>532</v>
      </c>
      <c r="D332" s="31" t="s">
        <v>577</v>
      </c>
      <c r="E332" s="41"/>
      <c r="F332" s="41"/>
      <c r="G332" s="41"/>
      <c r="H332" s="41"/>
      <c r="I332" s="41"/>
      <c r="J332" s="41"/>
      <c r="K332" s="41" t="s">
        <v>425</v>
      </c>
      <c r="L332" s="41"/>
      <c r="M332" s="37">
        <v>319</v>
      </c>
      <c r="N332" s="112" t="b">
        <f>IF(_xlfn.XLOOKUP(t_VHIUseOnly[[#This Row],[(Green Fields=Approved)]],t_SelectFields[Field Name],t_SelectFields[Fields to Be Brought to Committee],),TRUE,FALSE)</f>
        <v>0</v>
      </c>
      <c r="O332" s="113" t="b">
        <f t="shared" si="5"/>
        <v>0</v>
      </c>
    </row>
    <row r="333" spans="2:15" ht="15" customHeight="1" x14ac:dyDescent="0.2">
      <c r="B333" s="25" t="b">
        <v>0</v>
      </c>
      <c r="C333" s="11" t="s">
        <v>533</v>
      </c>
      <c r="D333" s="31" t="s">
        <v>578</v>
      </c>
      <c r="E333" s="41"/>
      <c r="F333" s="41"/>
      <c r="G333" s="41"/>
      <c r="H333" s="41"/>
      <c r="I333" s="41"/>
      <c r="J333" s="41"/>
      <c r="K333" s="41" t="s">
        <v>425</v>
      </c>
      <c r="L333" s="41"/>
      <c r="M333" s="37">
        <v>320</v>
      </c>
      <c r="N333" s="112" t="b">
        <f>IF(_xlfn.XLOOKUP(t_VHIUseOnly[[#This Row],[(Green Fields=Approved)]],t_SelectFields[Field Name],t_SelectFields[Fields to Be Brought to Committee],),TRUE,FALSE)</f>
        <v>0</v>
      </c>
      <c r="O333" s="113" t="b">
        <f t="shared" si="5"/>
        <v>0</v>
      </c>
    </row>
    <row r="334" spans="2:15" ht="15" customHeight="1" x14ac:dyDescent="0.2">
      <c r="B334" s="25" t="b">
        <v>0</v>
      </c>
      <c r="C334" s="11" t="s">
        <v>534</v>
      </c>
      <c r="D334" s="31" t="s">
        <v>580</v>
      </c>
      <c r="E334" s="41"/>
      <c r="F334" s="41"/>
      <c r="G334" s="41"/>
      <c r="H334" s="41"/>
      <c r="I334" s="41"/>
      <c r="J334" s="41"/>
      <c r="K334" s="41" t="s">
        <v>425</v>
      </c>
      <c r="L334" s="41"/>
      <c r="M334" s="37">
        <v>321</v>
      </c>
      <c r="N334" s="112" t="b">
        <f>IF(_xlfn.XLOOKUP(t_VHIUseOnly[[#This Row],[(Green Fields=Approved)]],t_SelectFields[Field Name],t_SelectFields[Fields to Be Brought to Committee],),TRUE,FALSE)</f>
        <v>0</v>
      </c>
      <c r="O334" s="113" t="b">
        <f t="shared" si="5"/>
        <v>0</v>
      </c>
    </row>
    <row r="335" spans="2:15" ht="15" customHeight="1" x14ac:dyDescent="0.2">
      <c r="B335" s="25" t="b">
        <v>0</v>
      </c>
      <c r="C335" s="11" t="s">
        <v>535</v>
      </c>
      <c r="D335" s="31" t="s">
        <v>582</v>
      </c>
      <c r="E335" s="41"/>
      <c r="F335" s="41"/>
      <c r="G335" s="41"/>
      <c r="H335" s="41"/>
      <c r="I335" s="41"/>
      <c r="J335" s="41"/>
      <c r="K335" s="41" t="s">
        <v>425</v>
      </c>
      <c r="L335" s="41"/>
      <c r="M335" s="37">
        <v>322</v>
      </c>
      <c r="N335" s="112" t="b">
        <f>IF(_xlfn.XLOOKUP(t_VHIUseOnly[[#This Row],[(Green Fields=Approved)]],t_SelectFields[Field Name],t_SelectFields[Fields to Be Brought to Committee],),TRUE,FALSE)</f>
        <v>0</v>
      </c>
      <c r="O335" s="113" t="b">
        <f t="shared" si="5"/>
        <v>0</v>
      </c>
    </row>
    <row r="336" spans="2:15" ht="15" customHeight="1" x14ac:dyDescent="0.2">
      <c r="B336" s="25" t="b">
        <v>0</v>
      </c>
      <c r="C336" s="11" t="s">
        <v>715</v>
      </c>
      <c r="D336" s="31" t="s">
        <v>583</v>
      </c>
      <c r="E336" s="41"/>
      <c r="F336" s="41"/>
      <c r="G336" s="41"/>
      <c r="H336" s="41"/>
      <c r="I336" s="41"/>
      <c r="J336" s="41"/>
      <c r="K336" s="41" t="s">
        <v>425</v>
      </c>
      <c r="L336" s="41"/>
      <c r="M336" s="37">
        <v>323</v>
      </c>
      <c r="N336" s="112" t="b">
        <f>IF(_xlfn.XLOOKUP(t_VHIUseOnly[[#This Row],[(Green Fields=Approved)]],t_SelectFields[Field Name],t_SelectFields[Fields to Be Brought to Committee],),TRUE,FALSE)</f>
        <v>0</v>
      </c>
      <c r="O336" s="113" t="b">
        <f t="shared" si="5"/>
        <v>0</v>
      </c>
    </row>
    <row r="337" spans="2:15" ht="15" customHeight="1" x14ac:dyDescent="0.2">
      <c r="B337" s="25" t="b">
        <v>0</v>
      </c>
      <c r="C337" s="11" t="s">
        <v>529</v>
      </c>
      <c r="D337" s="31" t="s">
        <v>660</v>
      </c>
      <c r="E337" s="41"/>
      <c r="F337" s="41"/>
      <c r="G337" s="41"/>
      <c r="H337" s="41"/>
      <c r="I337" s="41"/>
      <c r="J337" s="41"/>
      <c r="K337" s="41" t="s">
        <v>425</v>
      </c>
      <c r="L337" s="41"/>
      <c r="M337" s="37">
        <v>324</v>
      </c>
      <c r="N337" s="112" t="b">
        <f>IF(_xlfn.XLOOKUP(t_VHIUseOnly[[#This Row],[(Green Fields=Approved)]],t_SelectFields[Field Name],t_SelectFields[Fields to Be Brought to Committee],),TRUE,FALSE)</f>
        <v>0</v>
      </c>
      <c r="O337" s="113" t="b">
        <f t="shared" si="5"/>
        <v>0</v>
      </c>
    </row>
    <row r="338" spans="2:15" ht="15" customHeight="1" x14ac:dyDescent="0.2">
      <c r="B338" s="25" t="b">
        <v>0</v>
      </c>
      <c r="C338" s="11" t="s">
        <v>536</v>
      </c>
      <c r="D338" s="31" t="s">
        <v>585</v>
      </c>
      <c r="E338" s="41"/>
      <c r="F338" s="41"/>
      <c r="G338" s="41"/>
      <c r="H338" s="41"/>
      <c r="I338" s="41"/>
      <c r="J338" s="41"/>
      <c r="K338" s="41" t="s">
        <v>425</v>
      </c>
      <c r="L338" s="41"/>
      <c r="M338" s="37">
        <v>325</v>
      </c>
      <c r="N338" s="112" t="b">
        <f>IF(_xlfn.XLOOKUP(t_VHIUseOnly[[#This Row],[(Green Fields=Approved)]],t_SelectFields[Field Name],t_SelectFields[Fields to Be Brought to Committee],),TRUE,FALSE)</f>
        <v>0</v>
      </c>
      <c r="O338" s="113" t="b">
        <f t="shared" si="5"/>
        <v>0</v>
      </c>
    </row>
    <row r="339" spans="2:15" ht="15" customHeight="1" x14ac:dyDescent="0.2">
      <c r="B339" s="25" t="b">
        <v>0</v>
      </c>
      <c r="C339" s="11" t="s">
        <v>530</v>
      </c>
      <c r="D339" s="30" t="s">
        <v>661</v>
      </c>
      <c r="E339" s="40"/>
      <c r="F339" s="40"/>
      <c r="G339" s="40"/>
      <c r="H339" s="40"/>
      <c r="I339" s="40"/>
      <c r="J339" s="40"/>
      <c r="K339" s="41" t="s">
        <v>425</v>
      </c>
      <c r="L339" s="40"/>
      <c r="M339" s="37">
        <v>326</v>
      </c>
      <c r="N339" s="112" t="b">
        <f>IF(_xlfn.XLOOKUP(t_VHIUseOnly[[#This Row],[(Green Fields=Approved)]],t_SelectFields[Field Name],t_SelectFields[Fields to Be Brought to Committee],),TRUE,FALSE)</f>
        <v>0</v>
      </c>
      <c r="O339" s="113" t="b">
        <f t="shared" si="5"/>
        <v>0</v>
      </c>
    </row>
    <row r="340" spans="2:15" ht="15" customHeight="1" x14ac:dyDescent="0.2">
      <c r="B340" s="25" t="b">
        <v>0</v>
      </c>
      <c r="C340" s="11" t="s">
        <v>531</v>
      </c>
      <c r="D340" s="31" t="s">
        <v>662</v>
      </c>
      <c r="E340" s="41"/>
      <c r="F340" s="41"/>
      <c r="G340" s="41"/>
      <c r="H340" s="41"/>
      <c r="I340" s="41"/>
      <c r="J340" s="41"/>
      <c r="K340" s="41" t="s">
        <v>425</v>
      </c>
      <c r="L340" s="41"/>
      <c r="M340" s="37">
        <v>327</v>
      </c>
      <c r="N340" s="112" t="b">
        <f>IF(_xlfn.XLOOKUP(t_VHIUseOnly[[#This Row],[(Green Fields=Approved)]],t_SelectFields[Field Name],t_SelectFields[Fields to Be Brought to Committee],),TRUE,FALSE)</f>
        <v>0</v>
      </c>
      <c r="O340" s="113" t="b">
        <f t="shared" si="5"/>
        <v>0</v>
      </c>
    </row>
    <row r="341" spans="2:15" ht="15" customHeight="1" x14ac:dyDescent="0.2">
      <c r="B341" s="25" t="b">
        <v>0</v>
      </c>
      <c r="C341" s="35" t="s">
        <v>723</v>
      </c>
      <c r="D341" s="36" t="s">
        <v>722</v>
      </c>
      <c r="E341" s="40" t="s">
        <v>425</v>
      </c>
      <c r="F341" s="40" t="s">
        <v>425</v>
      </c>
      <c r="G341" s="40" t="s">
        <v>425</v>
      </c>
      <c r="H341" s="40" t="s">
        <v>425</v>
      </c>
      <c r="I341" s="39" t="s">
        <v>724</v>
      </c>
      <c r="J341" s="40"/>
      <c r="K341" s="40"/>
      <c r="L341" s="40"/>
      <c r="M341" s="37">
        <v>328</v>
      </c>
      <c r="N341" s="112" t="b">
        <f>IF(_xlfn.XLOOKUP(t_VHIUseOnly[[#This Row],[(Green Fields=Approved)]],t_SelectFields[Field Name],t_SelectFields[Fields to Be Brought to Committee],),TRUE,FALSE)</f>
        <v>0</v>
      </c>
      <c r="O341" s="113" t="b">
        <f t="shared" si="5"/>
        <v>0</v>
      </c>
    </row>
  </sheetData>
  <mergeCells count="2">
    <mergeCell ref="B6:C6"/>
    <mergeCell ref="B7:C7"/>
  </mergeCells>
  <conditionalFormatting sqref="C10:C341">
    <cfRule type="expression" dxfId="32" priority="44">
      <formula>_xlfn.XOR($N10=TRUE,$B10=TRUE)</formula>
    </cfRule>
  </conditionalFormatting>
  <conditionalFormatting sqref="O10:O341">
    <cfRule type="cellIs" dxfId="31" priority="2" operator="equal">
      <formula>TRUE</formula>
    </cfRule>
  </conditionalFormatting>
  <dataValidations xWindow="1317" yWindow="660" count="2">
    <dataValidation allowBlank="1" showInputMessage="1" showErrorMessage="1" promptTitle="VHI:" prompt="Add request number here." sqref="C2" xr:uid="{8B0DECA9-F9D9-4B44-A08F-15EFF97E3CBD}"/>
    <dataValidation allowBlank="1" showInputMessage="1" showErrorMessage="1" promptTitle="Manually Add or Remove Fields" prompt="Use these checkboxes to manually add or remove final fields to reflect Release Committee conditions, if needed." sqref="B9" xr:uid="{C15F6890-D434-4F7E-A60A-B144BDC90BCD}"/>
  </dataValidations>
  <pageMargins left="0.7" right="0.7" top="0.75" bottom="0.75" header="0.3" footer="0.3"/>
  <pageSetup scale="18"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3572-8B95-4DBF-A952-8E626D25D7D7}">
  <sheetPr>
    <tabColor rgb="FF9B9A82"/>
  </sheetPr>
  <dimension ref="A1:DX337"/>
  <sheetViews>
    <sheetView showGridLines="0" topLeftCell="C1" zoomScale="80" zoomScaleNormal="80" workbookViewId="0">
      <selection activeCell="B1" sqref="B1"/>
    </sheetView>
  </sheetViews>
  <sheetFormatPr defaultRowHeight="15" outlineLevelCol="1" x14ac:dyDescent="0.25"/>
  <cols>
    <col min="1" max="1" width="43" hidden="1" customWidth="1" outlineLevel="1"/>
    <col min="2" max="2" width="22.140625" hidden="1" customWidth="1" outlineLevel="1"/>
    <col min="3" max="3" width="2.5703125" customWidth="1" collapsed="1"/>
    <col min="4" max="4" width="12.85546875" bestFit="1" customWidth="1"/>
    <col min="5" max="5" width="29.42578125" bestFit="1" customWidth="1"/>
    <col min="6" max="6" width="18" bestFit="1" customWidth="1"/>
    <col min="7" max="7" width="12" hidden="1" customWidth="1" outlineLevel="1"/>
    <col min="8" max="8" width="10.5703125" hidden="1" customWidth="1" outlineLevel="1"/>
    <col min="9" max="9" width="8.140625" hidden="1" customWidth="1" outlineLevel="1"/>
    <col min="10" max="10" width="9.85546875" hidden="1" customWidth="1" outlineLevel="1"/>
    <col min="11" max="11" width="9.42578125" hidden="1" customWidth="1" outlineLevel="1"/>
    <col min="12" max="12" width="9.140625" hidden="1" customWidth="1" outlineLevel="1"/>
    <col min="13" max="13" width="11.7109375" hidden="1" customWidth="1" outlineLevel="1"/>
    <col min="14" max="14" width="7.85546875" hidden="1" customWidth="1" outlineLevel="1"/>
    <col min="15" max="15" width="8.140625" hidden="1" customWidth="1" outlineLevel="1"/>
    <col min="16" max="16" width="6.7109375" hidden="1" customWidth="1" outlineLevel="1"/>
    <col min="17" max="17" width="6.7109375" customWidth="1" collapsed="1"/>
    <col min="18" max="18" width="12.85546875" bestFit="1" customWidth="1"/>
    <col min="19" max="19" width="31" bestFit="1" customWidth="1"/>
    <col min="20" max="20" width="27.140625" bestFit="1" customWidth="1"/>
    <col min="21" max="21" width="12" hidden="1" customWidth="1" outlineLevel="1"/>
    <col min="22" max="22" width="10.5703125" hidden="1" customWidth="1" outlineLevel="1"/>
    <col min="23" max="23" width="8.140625" hidden="1" customWidth="1" outlineLevel="1"/>
    <col min="24" max="24" width="9.85546875" hidden="1" customWidth="1" outlineLevel="1"/>
    <col min="25" max="25" width="9.42578125" hidden="1" customWidth="1" outlineLevel="1"/>
    <col min="26" max="26" width="9.140625" hidden="1" customWidth="1" outlineLevel="1"/>
    <col min="27" max="27" width="11.7109375" hidden="1" customWidth="1" outlineLevel="1"/>
    <col min="28" max="28" width="7.85546875" hidden="1" customWidth="1" outlineLevel="1"/>
    <col min="29" max="29" width="8.140625" hidden="1" customWidth="1" outlineLevel="1"/>
    <col min="30" max="30" width="6.7109375" hidden="1" customWidth="1" outlineLevel="1"/>
    <col min="31" max="31" width="6.7109375" customWidth="1" collapsed="1"/>
    <col min="32" max="32" width="12.85546875" bestFit="1" customWidth="1"/>
    <col min="33" max="33" width="28.5703125" bestFit="1" customWidth="1"/>
    <col min="34" max="34" width="26" bestFit="1" customWidth="1"/>
    <col min="35" max="35" width="12" hidden="1" customWidth="1" outlineLevel="1"/>
    <col min="36" max="36" width="8.140625" hidden="1" customWidth="1" outlineLevel="1"/>
    <col min="37" max="37" width="9.85546875" hidden="1" customWidth="1" outlineLevel="1"/>
    <col min="38" max="38" width="9.42578125" hidden="1" customWidth="1" outlineLevel="1"/>
    <col min="39" max="39" width="9.140625" hidden="1" customWidth="1" outlineLevel="1"/>
    <col min="40" max="40" width="11.7109375" hidden="1" customWidth="1" outlineLevel="1"/>
    <col min="41" max="41" width="7.85546875" hidden="1" customWidth="1" outlineLevel="1"/>
    <col min="42" max="42" width="8.140625" hidden="1" customWidth="1" outlineLevel="1"/>
    <col min="43" max="43" width="6.7109375" hidden="1" customWidth="1" outlineLevel="1"/>
    <col min="44" max="44" width="6.7109375" customWidth="1" collapsed="1"/>
    <col min="45" max="45" width="12.85546875" bestFit="1" customWidth="1"/>
    <col min="46" max="46" width="38.85546875" bestFit="1" customWidth="1"/>
    <col min="47" max="47" width="41" bestFit="1" customWidth="1"/>
    <col min="48" max="48" width="12" hidden="1" customWidth="1" outlineLevel="1"/>
    <col min="49" max="49" width="10.5703125" hidden="1" customWidth="1" outlineLevel="1"/>
    <col min="50" max="50" width="8.140625" hidden="1" customWidth="1" outlineLevel="1"/>
    <col min="51" max="51" width="9.85546875" hidden="1" customWidth="1" outlineLevel="1"/>
    <col min="52" max="52" width="9.42578125" hidden="1" customWidth="1" outlineLevel="1"/>
    <col min="53" max="53" width="9.140625" hidden="1" customWidth="1" outlineLevel="1"/>
    <col min="54" max="54" width="11.7109375" hidden="1" customWidth="1" outlineLevel="1"/>
    <col min="55" max="55" width="7.85546875" hidden="1" customWidth="1" outlineLevel="1"/>
    <col min="56" max="56" width="8.140625" hidden="1" customWidth="1" outlineLevel="1"/>
    <col min="57" max="57" width="6.7109375" hidden="1" customWidth="1" outlineLevel="1"/>
    <col min="58" max="58" width="6.7109375" customWidth="1" collapsed="1"/>
    <col min="59" max="59" width="12.85546875" bestFit="1" customWidth="1"/>
    <col min="60" max="61" width="18.85546875" bestFit="1" customWidth="1"/>
    <col min="62" max="62" width="12" hidden="1" customWidth="1" outlineLevel="1"/>
    <col min="63" max="63" width="10.5703125" hidden="1" customWidth="1" outlineLevel="1"/>
    <col min="64" max="64" width="8.140625" hidden="1" customWidth="1" outlineLevel="1"/>
    <col min="65" max="65" width="9.85546875" hidden="1" customWidth="1" outlineLevel="1"/>
    <col min="66" max="66" width="9.42578125" hidden="1" customWidth="1" outlineLevel="1"/>
    <col min="67" max="67" width="9.140625" hidden="1" customWidth="1" outlineLevel="1"/>
    <col min="68" max="68" width="11.7109375" hidden="1" customWidth="1" outlineLevel="1"/>
    <col min="69" max="69" width="7.85546875" hidden="1" customWidth="1" outlineLevel="1"/>
    <col min="70" max="70" width="8.140625" hidden="1" customWidth="1" outlineLevel="1"/>
    <col min="71" max="71" width="6.7109375" hidden="1" customWidth="1" outlineLevel="1"/>
    <col min="72" max="72" width="6.7109375" customWidth="1" collapsed="1"/>
    <col min="73" max="73" width="12.85546875" bestFit="1" customWidth="1"/>
    <col min="74" max="74" width="35.5703125" bestFit="1" customWidth="1"/>
    <col min="75" max="75" width="26.7109375" bestFit="1" customWidth="1"/>
    <col min="76" max="76" width="12" hidden="1" customWidth="1" outlineLevel="1"/>
    <col min="77" max="77" width="10.5703125" hidden="1" customWidth="1" outlineLevel="1"/>
    <col min="78" max="78" width="8.140625" hidden="1" customWidth="1" outlineLevel="1"/>
    <col min="79" max="79" width="9.85546875" hidden="1" customWidth="1" outlineLevel="1"/>
    <col min="80" max="80" width="9.42578125" hidden="1" customWidth="1" outlineLevel="1"/>
    <col min="81" max="81" width="9.140625" hidden="1" customWidth="1" outlineLevel="1"/>
    <col min="82" max="82" width="11.7109375" hidden="1" customWidth="1" outlineLevel="1"/>
    <col min="83" max="83" width="7.85546875" hidden="1" customWidth="1" outlineLevel="1"/>
    <col min="84" max="84" width="8.140625" hidden="1" customWidth="1" outlineLevel="1"/>
    <col min="85" max="85" width="6.7109375" hidden="1" customWidth="1" outlineLevel="1"/>
    <col min="86" max="86" width="6.7109375" customWidth="1" collapsed="1"/>
    <col min="87" max="87" width="12.85546875" bestFit="1" customWidth="1"/>
    <col min="88" max="88" width="35.7109375" bestFit="1" customWidth="1"/>
    <col min="89" max="89" width="25.7109375" bestFit="1" customWidth="1"/>
    <col min="90" max="90" width="12" hidden="1" customWidth="1" outlineLevel="1"/>
    <col min="91" max="91" width="10.5703125" hidden="1" customWidth="1" outlineLevel="1"/>
    <col min="92" max="92" width="8.140625" hidden="1" customWidth="1" outlineLevel="1"/>
    <col min="93" max="93" width="9.85546875" hidden="1" customWidth="1" outlineLevel="1"/>
    <col min="94" max="94" width="9.42578125" hidden="1" customWidth="1" outlineLevel="1"/>
    <col min="95" max="95" width="9.140625" hidden="1" customWidth="1" outlineLevel="1"/>
    <col min="96" max="96" width="11.7109375" hidden="1" customWidth="1" outlineLevel="1"/>
    <col min="97" max="97" width="7.85546875" hidden="1" customWidth="1" outlineLevel="1"/>
    <col min="98" max="98" width="8.140625" hidden="1" customWidth="1" outlineLevel="1"/>
    <col min="99" max="99" width="6.7109375" hidden="1" customWidth="1" outlineLevel="1"/>
    <col min="100" max="100" width="6.7109375" customWidth="1" collapsed="1"/>
    <col min="101" max="101" width="12.85546875" bestFit="1" customWidth="1"/>
    <col min="102" max="102" width="41.140625" bestFit="1" customWidth="1"/>
    <col min="103" max="103" width="33.42578125" bestFit="1" customWidth="1"/>
    <col min="104" max="104" width="12" hidden="1" customWidth="1" outlineLevel="1"/>
    <col min="105" max="105" width="10.5703125" hidden="1" customWidth="1" outlineLevel="1"/>
    <col min="106" max="106" width="8.140625" hidden="1" customWidth="1" outlineLevel="1"/>
    <col min="107" max="107" width="9.85546875" hidden="1" customWidth="1" outlineLevel="1"/>
    <col min="108" max="108" width="9.42578125" hidden="1" customWidth="1" outlineLevel="1"/>
    <col min="109" max="109" width="9.140625" hidden="1" customWidth="1" outlineLevel="1"/>
    <col min="110" max="110" width="11.7109375" hidden="1" customWidth="1" outlineLevel="1"/>
    <col min="111" max="111" width="7.85546875" hidden="1" customWidth="1" outlineLevel="1"/>
    <col min="112" max="112" width="8.140625" hidden="1" customWidth="1" outlineLevel="1"/>
    <col min="113" max="113" width="6.7109375" hidden="1" customWidth="1" outlineLevel="1"/>
    <col min="114" max="114" width="6.7109375" customWidth="1" collapsed="1"/>
    <col min="115" max="115" width="12.85546875" bestFit="1" customWidth="1"/>
    <col min="116" max="116" width="31.7109375" bestFit="1" customWidth="1"/>
    <col min="117" max="117" width="31.28515625" bestFit="1" customWidth="1"/>
    <col min="118" max="118" width="12" hidden="1" customWidth="1" outlineLevel="1"/>
    <col min="119" max="119" width="10.5703125" hidden="1" customWidth="1" outlineLevel="1"/>
    <col min="120" max="120" width="8.140625" hidden="1" customWidth="1" outlineLevel="1"/>
    <col min="121" max="121" width="9.85546875" hidden="1" customWidth="1" outlineLevel="1"/>
    <col min="122" max="122" width="9.42578125" hidden="1" customWidth="1" outlineLevel="1"/>
    <col min="123" max="123" width="9.140625" hidden="1" customWidth="1" outlineLevel="1"/>
    <col min="124" max="124" width="11.7109375" hidden="1" customWidth="1" outlineLevel="1"/>
    <col min="125" max="125" width="7.85546875" hidden="1" customWidth="1" outlineLevel="1"/>
    <col min="126" max="127" width="8.140625" hidden="1" customWidth="1" outlineLevel="1"/>
    <col min="128" max="128" width="6.7109375" customWidth="1" collapsed="1"/>
  </cols>
  <sheetData>
    <row r="1" spans="1:127" ht="45" customHeight="1" x14ac:dyDescent="0.25">
      <c r="A1" s="49"/>
      <c r="B1" s="49"/>
      <c r="C1" s="49"/>
      <c r="D1" s="127" t="s">
        <v>797</v>
      </c>
      <c r="E1" s="127"/>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row>
    <row r="2" spans="1:127" ht="13.5" customHeight="1" x14ac:dyDescent="0.25"/>
    <row r="3" spans="1:127" x14ac:dyDescent="0.25">
      <c r="D3" s="43"/>
      <c r="E3" s="44" t="s">
        <v>113</v>
      </c>
      <c r="F3" s="45"/>
      <c r="G3" s="45"/>
      <c r="H3" s="45"/>
      <c r="I3" s="45"/>
      <c r="J3" s="45"/>
      <c r="K3" s="45"/>
      <c r="L3" s="45"/>
      <c r="M3" s="45"/>
      <c r="N3" s="45"/>
      <c r="O3" s="45"/>
      <c r="R3" s="46"/>
      <c r="S3" s="47" t="s">
        <v>726</v>
      </c>
      <c r="T3" s="45"/>
      <c r="U3" s="45"/>
      <c r="V3" s="45"/>
      <c r="W3" s="45"/>
      <c r="X3" s="45"/>
      <c r="Y3" s="45"/>
      <c r="Z3" s="45"/>
      <c r="AA3" s="45"/>
      <c r="AB3" s="45"/>
      <c r="AC3" s="45"/>
      <c r="AF3" s="48"/>
      <c r="AG3" s="45" t="s">
        <v>727</v>
      </c>
      <c r="AH3" s="45"/>
      <c r="AI3" s="45"/>
      <c r="AJ3" s="45"/>
      <c r="AK3" s="45"/>
      <c r="AL3" s="45"/>
      <c r="AM3" s="45"/>
      <c r="AN3" s="45"/>
      <c r="AO3" s="45"/>
      <c r="AP3" s="45"/>
      <c r="AS3" s="45"/>
      <c r="AT3" s="47" t="s">
        <v>116</v>
      </c>
      <c r="AU3" s="45"/>
      <c r="AV3" s="45"/>
      <c r="AW3" s="45"/>
      <c r="AX3" s="45"/>
      <c r="AY3" s="45"/>
      <c r="AZ3" s="45"/>
      <c r="BA3" s="45"/>
      <c r="BB3" s="45"/>
      <c r="BC3" s="45"/>
      <c r="BD3" s="45"/>
      <c r="BG3" s="49"/>
      <c r="BH3" s="47" t="s">
        <v>728</v>
      </c>
      <c r="BI3" s="49"/>
      <c r="BJ3" s="49"/>
      <c r="BK3" s="49"/>
      <c r="BL3" s="49"/>
      <c r="BM3" s="49"/>
      <c r="BN3" s="49"/>
      <c r="BO3" s="49"/>
      <c r="BP3" s="49"/>
      <c r="BQ3" s="49"/>
      <c r="BR3" s="49"/>
      <c r="BU3" s="46"/>
      <c r="BV3" s="47" t="s">
        <v>676</v>
      </c>
      <c r="BW3" s="45"/>
      <c r="BX3" s="45"/>
      <c r="BY3" s="45"/>
      <c r="BZ3" s="45"/>
      <c r="CA3" s="45"/>
      <c r="CB3" s="45"/>
      <c r="CC3" s="45"/>
      <c r="CD3" s="45"/>
      <c r="CE3" s="45"/>
      <c r="CF3" s="45"/>
      <c r="CI3" s="46"/>
      <c r="CJ3" s="47" t="s">
        <v>123</v>
      </c>
      <c r="CK3" s="45"/>
      <c r="CL3" s="45"/>
      <c r="CM3" s="45"/>
      <c r="CN3" s="45"/>
      <c r="CO3" s="45"/>
      <c r="CP3" s="45"/>
      <c r="CQ3" s="45"/>
      <c r="CR3" s="45"/>
      <c r="CS3" s="45"/>
      <c r="CT3" s="45"/>
      <c r="CW3" s="46"/>
      <c r="CX3" s="47" t="s">
        <v>432</v>
      </c>
      <c r="CY3" s="45"/>
      <c r="CZ3" s="45"/>
      <c r="DA3" s="45"/>
      <c r="DB3" s="45"/>
      <c r="DC3" s="45"/>
      <c r="DD3" s="45"/>
      <c r="DE3" s="45"/>
      <c r="DF3" s="45"/>
      <c r="DG3" s="45"/>
      <c r="DH3" s="45"/>
      <c r="DK3" s="46"/>
      <c r="DL3" s="47" t="s">
        <v>429</v>
      </c>
      <c r="DM3" s="45"/>
      <c r="DN3" s="45"/>
      <c r="DO3" s="45"/>
      <c r="DP3" s="45"/>
      <c r="DQ3" s="45"/>
      <c r="DR3" s="45"/>
      <c r="DS3" s="45"/>
      <c r="DT3" s="45"/>
      <c r="DU3" s="45"/>
      <c r="DV3" s="45"/>
      <c r="DW3" s="45"/>
    </row>
    <row r="4" spans="1:127" s="53" customFormat="1" ht="21.75" customHeight="1" x14ac:dyDescent="0.25">
      <c r="A4" s="71" t="s">
        <v>774</v>
      </c>
      <c r="B4"/>
      <c r="D4" s="50" t="s">
        <v>784</v>
      </c>
      <c r="E4" s="51" t="s">
        <v>124</v>
      </c>
      <c r="F4" s="52" t="s">
        <v>730</v>
      </c>
      <c r="G4" s="52" t="s">
        <v>729</v>
      </c>
      <c r="H4" s="52" t="s">
        <v>731</v>
      </c>
      <c r="I4" s="52" t="s">
        <v>732</v>
      </c>
      <c r="J4" s="52" t="s">
        <v>733</v>
      </c>
      <c r="K4" s="52" t="s">
        <v>734</v>
      </c>
      <c r="L4" s="52" t="s">
        <v>735</v>
      </c>
      <c r="M4" s="52" t="s">
        <v>736</v>
      </c>
      <c r="N4" s="52" t="s">
        <v>431</v>
      </c>
      <c r="O4" s="52" t="s">
        <v>42</v>
      </c>
      <c r="P4" s="69" t="s">
        <v>771</v>
      </c>
      <c r="R4" s="50" t="s">
        <v>784</v>
      </c>
      <c r="S4" s="54" t="s">
        <v>124</v>
      </c>
      <c r="T4" s="52" t="s">
        <v>730</v>
      </c>
      <c r="U4" s="52" t="s">
        <v>729</v>
      </c>
      <c r="V4" s="52" t="s">
        <v>731</v>
      </c>
      <c r="W4" s="52" t="s">
        <v>732</v>
      </c>
      <c r="X4" s="52" t="s">
        <v>733</v>
      </c>
      <c r="Y4" s="52" t="s">
        <v>734</v>
      </c>
      <c r="Z4" s="52" t="s">
        <v>735</v>
      </c>
      <c r="AA4" s="52" t="s">
        <v>736</v>
      </c>
      <c r="AB4" s="52" t="s">
        <v>431</v>
      </c>
      <c r="AC4" s="52" t="s">
        <v>42</v>
      </c>
      <c r="AD4" s="69" t="s">
        <v>771</v>
      </c>
      <c r="AE4"/>
      <c r="AF4" s="50" t="s">
        <v>784</v>
      </c>
      <c r="AG4" s="52" t="s">
        <v>124</v>
      </c>
      <c r="AH4" s="52" t="s">
        <v>730</v>
      </c>
      <c r="AI4" s="52" t="s">
        <v>729</v>
      </c>
      <c r="AJ4" s="52" t="s">
        <v>732</v>
      </c>
      <c r="AK4" s="52" t="s">
        <v>733</v>
      </c>
      <c r="AL4" s="52" t="s">
        <v>734</v>
      </c>
      <c r="AM4" s="52" t="s">
        <v>735</v>
      </c>
      <c r="AN4" s="52" t="s">
        <v>736</v>
      </c>
      <c r="AO4" s="52" t="s">
        <v>431</v>
      </c>
      <c r="AP4" s="52" t="s">
        <v>42</v>
      </c>
      <c r="AQ4" s="69" t="s">
        <v>771</v>
      </c>
      <c r="AR4"/>
      <c r="AS4" s="50" t="s">
        <v>784</v>
      </c>
      <c r="AT4" s="52" t="s">
        <v>124</v>
      </c>
      <c r="AU4" s="52" t="s">
        <v>730</v>
      </c>
      <c r="AV4" s="52" t="s">
        <v>729</v>
      </c>
      <c r="AW4" s="52" t="s">
        <v>731</v>
      </c>
      <c r="AX4" s="52" t="s">
        <v>732</v>
      </c>
      <c r="AY4" s="52" t="s">
        <v>733</v>
      </c>
      <c r="AZ4" s="52" t="s">
        <v>734</v>
      </c>
      <c r="BA4" s="52" t="s">
        <v>735</v>
      </c>
      <c r="BB4" s="52" t="s">
        <v>736</v>
      </c>
      <c r="BC4" s="52" t="s">
        <v>431</v>
      </c>
      <c r="BD4" s="52" t="s">
        <v>42</v>
      </c>
      <c r="BE4" s="69" t="s">
        <v>771</v>
      </c>
      <c r="BG4" s="50" t="s">
        <v>784</v>
      </c>
      <c r="BH4" s="50" t="s">
        <v>124</v>
      </c>
      <c r="BI4" s="50" t="s">
        <v>730</v>
      </c>
      <c r="BJ4" s="103" t="s">
        <v>729</v>
      </c>
      <c r="BK4" s="52" t="s">
        <v>731</v>
      </c>
      <c r="BL4" s="52" t="s">
        <v>732</v>
      </c>
      <c r="BM4" s="52" t="s">
        <v>733</v>
      </c>
      <c r="BN4" s="52" t="s">
        <v>734</v>
      </c>
      <c r="BO4" s="52" t="s">
        <v>735</v>
      </c>
      <c r="BP4" s="52" t="s">
        <v>736</v>
      </c>
      <c r="BQ4" s="52" t="s">
        <v>431</v>
      </c>
      <c r="BR4" s="52" t="s">
        <v>42</v>
      </c>
      <c r="BS4" s="69" t="s">
        <v>771</v>
      </c>
      <c r="BU4" s="50" t="s">
        <v>784</v>
      </c>
      <c r="BV4" s="54" t="s">
        <v>124</v>
      </c>
      <c r="BW4" s="52" t="s">
        <v>730</v>
      </c>
      <c r="BX4" s="103" t="s">
        <v>729</v>
      </c>
      <c r="BY4" s="52" t="s">
        <v>731</v>
      </c>
      <c r="BZ4" s="52" t="s">
        <v>732</v>
      </c>
      <c r="CA4" s="52" t="s">
        <v>733</v>
      </c>
      <c r="CB4" s="52" t="s">
        <v>734</v>
      </c>
      <c r="CC4" s="52" t="s">
        <v>735</v>
      </c>
      <c r="CD4" s="52" t="s">
        <v>736</v>
      </c>
      <c r="CE4" s="52" t="s">
        <v>431</v>
      </c>
      <c r="CF4" s="52" t="s">
        <v>42</v>
      </c>
      <c r="CG4" s="69" t="s">
        <v>771</v>
      </c>
      <c r="CI4" s="50" t="s">
        <v>784</v>
      </c>
      <c r="CJ4" s="54" t="s">
        <v>124</v>
      </c>
      <c r="CK4" s="52" t="s">
        <v>730</v>
      </c>
      <c r="CL4" s="103" t="s">
        <v>729</v>
      </c>
      <c r="CM4" s="52" t="s">
        <v>731</v>
      </c>
      <c r="CN4" s="52" t="s">
        <v>732</v>
      </c>
      <c r="CO4" s="52" t="s">
        <v>733</v>
      </c>
      <c r="CP4" s="52" t="s">
        <v>734</v>
      </c>
      <c r="CQ4" s="52" t="s">
        <v>735</v>
      </c>
      <c r="CR4" s="52" t="s">
        <v>736</v>
      </c>
      <c r="CS4" s="52" t="s">
        <v>431</v>
      </c>
      <c r="CT4" s="52" t="s">
        <v>42</v>
      </c>
      <c r="CU4" s="69" t="s">
        <v>771</v>
      </c>
      <c r="CW4" s="50" t="s">
        <v>784</v>
      </c>
      <c r="CX4" s="54" t="s">
        <v>124</v>
      </c>
      <c r="CY4" s="52" t="s">
        <v>730</v>
      </c>
      <c r="CZ4" s="103" t="s">
        <v>729</v>
      </c>
      <c r="DA4" s="52" t="s">
        <v>731</v>
      </c>
      <c r="DB4" s="52" t="s">
        <v>732</v>
      </c>
      <c r="DC4" s="52" t="s">
        <v>733</v>
      </c>
      <c r="DD4" s="52" t="s">
        <v>734</v>
      </c>
      <c r="DE4" s="52" t="s">
        <v>735</v>
      </c>
      <c r="DF4" s="52" t="s">
        <v>736</v>
      </c>
      <c r="DG4" s="52" t="s">
        <v>431</v>
      </c>
      <c r="DH4" s="52" t="s">
        <v>42</v>
      </c>
      <c r="DI4" s="69" t="s">
        <v>771</v>
      </c>
      <c r="DK4" s="50" t="s">
        <v>784</v>
      </c>
      <c r="DL4" s="54" t="s">
        <v>124</v>
      </c>
      <c r="DM4" s="52" t="s">
        <v>730</v>
      </c>
      <c r="DN4" s="103" t="s">
        <v>729</v>
      </c>
      <c r="DO4" s="52" t="s">
        <v>731</v>
      </c>
      <c r="DP4" s="52" t="s">
        <v>732</v>
      </c>
      <c r="DQ4" s="52" t="s">
        <v>733</v>
      </c>
      <c r="DR4" s="52" t="s">
        <v>734</v>
      </c>
      <c r="DS4" s="52" t="s">
        <v>735</v>
      </c>
      <c r="DT4" s="52" t="s">
        <v>736</v>
      </c>
      <c r="DU4" s="52" t="s">
        <v>431</v>
      </c>
      <c r="DV4" s="52" t="s">
        <v>42</v>
      </c>
      <c r="DW4" s="69" t="s">
        <v>771</v>
      </c>
    </row>
    <row r="5" spans="1:127" x14ac:dyDescent="0.25">
      <c r="A5" t="s">
        <v>766</v>
      </c>
      <c r="B5" t="s">
        <v>767</v>
      </c>
      <c r="D5" s="55" t="b">
        <f>_xlfn.XLOOKUP(t_dates[[#This Row],[Field Name]],t_SelectFields[Field Name],t_SelectFields[Fields to Be Brought to Committee],FALSE)</f>
        <v>0</v>
      </c>
      <c r="E5" s="56" t="s">
        <v>433</v>
      </c>
      <c r="F5" t="s">
        <v>737</v>
      </c>
      <c r="G5" s="104" t="b">
        <f>_xlfn.XLOOKUP(t_dates[[#This Row],[Field Name]],t_VHIUseOnly[(Green Fields=Approved)],t_VHIUseOnly[Final],)</f>
        <v>0</v>
      </c>
      <c r="H5" s="57" t="s">
        <v>738</v>
      </c>
      <c r="I5" s="57" t="s">
        <v>709</v>
      </c>
      <c r="J5" s="57" t="s">
        <v>709</v>
      </c>
      <c r="K5" s="57" t="s">
        <v>709</v>
      </c>
      <c r="L5" s="57" t="s">
        <v>709</v>
      </c>
      <c r="M5" s="57" t="s">
        <v>709</v>
      </c>
      <c r="N5" s="57" t="s">
        <v>709</v>
      </c>
      <c r="O5" s="57" t="s">
        <v>709</v>
      </c>
      <c r="P5" s="57" t="str">
        <f>IF(COUNTIF($A$6:$A$337,t_dates[[#This Row],[Field Name]])&gt;0,"y","n")</f>
        <v>y</v>
      </c>
      <c r="R5" s="55" t="b">
        <f>_xlfn.XLOOKUP(t_claims[[#This Row],[Field Name]],t_SelectFields[Field Name],t_SelectFields[Fields to Be Brought to Committee],FALSE)</f>
        <v>0</v>
      </c>
      <c r="S5" t="s">
        <v>42</v>
      </c>
      <c r="T5" t="s">
        <v>118</v>
      </c>
      <c r="U5" s="102" t="b">
        <f>_xlfn.XLOOKUP(t_claims[[#This Row],[Field Name]],t_VHIUseOnly[(Green Fields=Approved)],t_VHIUseOnly[Final],)</f>
        <v>0</v>
      </c>
      <c r="V5" s="57" t="s">
        <v>709</v>
      </c>
      <c r="W5" s="57" t="s">
        <v>709</v>
      </c>
      <c r="X5" s="57" t="s">
        <v>709</v>
      </c>
      <c r="Y5" s="57" t="s">
        <v>709</v>
      </c>
      <c r="Z5" s="57" t="s">
        <v>709</v>
      </c>
      <c r="AA5" s="57" t="s">
        <v>709</v>
      </c>
      <c r="AB5" s="57" t="s">
        <v>709</v>
      </c>
      <c r="AC5" s="57" t="s">
        <v>738</v>
      </c>
      <c r="AD5" s="57" t="str">
        <f>IF(COUNTIF($A$6:$A$337,t_claims[[#This Row],[Field Name]])&gt;0,"y","n")</f>
        <v>y</v>
      </c>
      <c r="AF5" s="55" t="b">
        <f>_xlfn.XLOOKUP(t_serv[[#This Row],[Field Name]],t_SelectFields[Field Name],t_SelectFields[Fields to Be Brought to Committee],FALSE)</f>
        <v>0</v>
      </c>
      <c r="AG5" t="s">
        <v>483</v>
      </c>
      <c r="AH5" t="s">
        <v>739</v>
      </c>
      <c r="AI5" t="b">
        <f>_xlfn.XLOOKUP(t_serv[[#This Row],[Field Name]],t_VHIUseOnly[(Green Fields=Approved)],t_VHIUseOnly[Final],)</f>
        <v>0</v>
      </c>
      <c r="AJ5" s="57" t="s">
        <v>738</v>
      </c>
      <c r="AK5" s="57" t="s">
        <v>709</v>
      </c>
      <c r="AL5" s="57" t="s">
        <v>709</v>
      </c>
      <c r="AM5" s="57" t="s">
        <v>709</v>
      </c>
      <c r="AN5" s="57" t="s">
        <v>709</v>
      </c>
      <c r="AO5" s="57" t="s">
        <v>709</v>
      </c>
      <c r="AP5" s="57" t="s">
        <v>709</v>
      </c>
      <c r="AQ5" s="57" t="str">
        <f>IF(COUNTIF($A$6:$A$337,t_serv[[#This Row],[Field Name]])&gt;0,"y","n")</f>
        <v>y</v>
      </c>
      <c r="AS5" s="55" t="b">
        <f>_xlfn.XLOOKUP(t_prov[[#This Row],[Field Name]],t_SelectFields[Field Name],t_SelectFields[Fields to Be Brought to Committee],FALSE)</f>
        <v>0</v>
      </c>
      <c r="AT5" s="56" t="s">
        <v>509</v>
      </c>
      <c r="AU5" t="s">
        <v>740</v>
      </c>
      <c r="AV5" t="b">
        <f>_xlfn.XLOOKUP(t_prov[[#This Row],[Field Name]],t_VHIUseOnly[(Green Fields=Approved)],t_VHIUseOnly[Final],)</f>
        <v>0</v>
      </c>
      <c r="AW5" s="57" t="s">
        <v>738</v>
      </c>
      <c r="AX5" s="57" t="s">
        <v>738</v>
      </c>
      <c r="AY5" s="57" t="s">
        <v>738</v>
      </c>
      <c r="AZ5" s="57" t="s">
        <v>709</v>
      </c>
      <c r="BA5" s="57" t="s">
        <v>709</v>
      </c>
      <c r="BB5" s="57" t="s">
        <v>709</v>
      </c>
      <c r="BC5" s="57" t="s">
        <v>709</v>
      </c>
      <c r="BD5" s="57" t="s">
        <v>709</v>
      </c>
      <c r="BE5" s="57" t="str">
        <f>IF(COUNTIF($A$6:$A$337,t_prov[[#This Row],[Field Name]])&gt;0,"y","n")</f>
        <v>y</v>
      </c>
      <c r="BG5" s="55" t="b">
        <f>_xlfn.XLOOKUP(t_payer[[#This Row],[Field Name]],t_SelectFields[Field Name],t_SelectFields[Fields to Be Brought to Committee],FALSE)</f>
        <v>0</v>
      </c>
      <c r="BH5" t="s">
        <v>16</v>
      </c>
      <c r="BI5" t="s">
        <v>741</v>
      </c>
      <c r="BJ5" t="b">
        <f>_xlfn.XLOOKUP(t_payer[[#This Row],[Field Name]],t_VHIUseOnly[(Green Fields=Approved)],t_VHIUseOnly[Final],)</f>
        <v>0</v>
      </c>
      <c r="BK5" s="58" t="s">
        <v>738</v>
      </c>
      <c r="BL5" s="58" t="s">
        <v>738</v>
      </c>
      <c r="BM5" s="58" t="s">
        <v>738</v>
      </c>
      <c r="BN5" s="58" t="s">
        <v>709</v>
      </c>
      <c r="BO5" s="58" t="s">
        <v>738</v>
      </c>
      <c r="BP5" s="58" t="s">
        <v>709</v>
      </c>
      <c r="BQ5" s="58" t="s">
        <v>709</v>
      </c>
      <c r="BR5" s="58" t="s">
        <v>709</v>
      </c>
      <c r="BS5" s="57" t="str">
        <f>IF(COUNTIF($A$6:$A$337,t_payer[[#This Row],[Field Name]])&gt;0,"y","n")</f>
        <v>y</v>
      </c>
      <c r="BU5" s="55" t="b">
        <f>_xlfn.XLOOKUP(t_pharm[[#This Row],[Field Name]],t_SelectFields[Field Name],t_SelectFields[Fields to Be Brought to Committee],FALSE)</f>
        <v>0</v>
      </c>
      <c r="BV5" t="s">
        <v>59</v>
      </c>
      <c r="BW5" t="s">
        <v>742</v>
      </c>
      <c r="BX5" t="b">
        <f>_xlfn.XLOOKUP(t_pharm[[#This Row],[Field Name]],t_VHIUseOnly[(Green Fields=Approved)],t_VHIUseOnly[Final],)</f>
        <v>0</v>
      </c>
      <c r="BY5" s="57" t="s">
        <v>709</v>
      </c>
      <c r="BZ5" s="57" t="s">
        <v>709</v>
      </c>
      <c r="CA5" s="57" t="s">
        <v>738</v>
      </c>
      <c r="CB5" s="57" t="s">
        <v>709</v>
      </c>
      <c r="CC5" s="57" t="s">
        <v>709</v>
      </c>
      <c r="CD5" s="57" t="s">
        <v>709</v>
      </c>
      <c r="CE5" s="57" t="s">
        <v>709</v>
      </c>
      <c r="CF5" s="57" t="s">
        <v>709</v>
      </c>
      <c r="CG5" s="57" t="str">
        <f>IF(COUNTIF($A$6:$A$337,t_pharm[[#This Row],[Field Name]])&gt;0,"y","n")</f>
        <v>y</v>
      </c>
      <c r="CI5" s="55" t="b">
        <f>_xlfn.XLOOKUP(t_metrics[[#This Row],[Field Name]],t_SelectFields[Field Name],t_SelectFields[Fields to Be Brought to Committee],FALSE)</f>
        <v>0</v>
      </c>
      <c r="CJ5" t="s">
        <v>104</v>
      </c>
      <c r="CK5" s="57" t="s">
        <v>772</v>
      </c>
      <c r="CL5" s="57" t="b">
        <f>_xlfn.XLOOKUP(t_metrics[[#This Row],[Field Name]],t_VHIUseOnly[(Green Fields=Approved)],t_VHIUseOnly[Final],)</f>
        <v>0</v>
      </c>
      <c r="CM5" s="57" t="s">
        <v>738</v>
      </c>
      <c r="CN5" s="57" t="s">
        <v>709</v>
      </c>
      <c r="CO5" s="57" t="s">
        <v>709</v>
      </c>
      <c r="CP5" s="57" t="s">
        <v>709</v>
      </c>
      <c r="CQ5" s="57" t="s">
        <v>709</v>
      </c>
      <c r="CR5" s="57" t="s">
        <v>709</v>
      </c>
      <c r="CS5" s="57" t="s">
        <v>709</v>
      </c>
      <c r="CT5" s="57" t="s">
        <v>709</v>
      </c>
      <c r="CU5" s="57" t="str">
        <f>IF(COUNTIF($A$6:$A$337,t_metrics[[#This Row],[Field Name]])&gt;0,"y","n")</f>
        <v>y</v>
      </c>
      <c r="CW5" s="55" t="b">
        <f>_xlfn.XLOOKUP(t_demo[[#This Row],[Field Name]],t_SelectFields[Field Name],t_SelectFields[Fields to Be Brought to Committee],FALSE)</f>
        <v>0</v>
      </c>
      <c r="CX5" t="s">
        <v>11</v>
      </c>
      <c r="CY5" t="s">
        <v>743</v>
      </c>
      <c r="CZ5" t="b">
        <f>_xlfn.XLOOKUP(t_demo[[#This Row],[Field Name]],t_VHIUseOnly[(Green Fields=Approved)],t_VHIUseOnly[Final],)</f>
        <v>0</v>
      </c>
      <c r="DA5" s="57" t="s">
        <v>709</v>
      </c>
      <c r="DB5" s="57" t="s">
        <v>709</v>
      </c>
      <c r="DC5" s="57" t="s">
        <v>709</v>
      </c>
      <c r="DD5" s="57" t="s">
        <v>738</v>
      </c>
      <c r="DE5" s="57" t="s">
        <v>709</v>
      </c>
      <c r="DF5" s="57" t="s">
        <v>709</v>
      </c>
      <c r="DG5" s="57" t="s">
        <v>709</v>
      </c>
      <c r="DH5" s="57" t="s">
        <v>709</v>
      </c>
      <c r="DI5" s="57" t="str">
        <f>IF(COUNTIF($A$6:$A$337,t_demo[[#This Row],[Field Name]])&gt;0,"y","n")</f>
        <v>y</v>
      </c>
      <c r="DK5" s="67" t="b">
        <f>_xlfn.XLOOKUP(t_enroll[[#This Row],[Field Name]],t_SelectFields[Field Name],t_SelectFields[Fields to Be Brought to Committee],FALSE)</f>
        <v>0</v>
      </c>
      <c r="DL5" s="53" t="s">
        <v>723</v>
      </c>
      <c r="DM5" s="53" t="s">
        <v>429</v>
      </c>
      <c r="DN5" s="53" t="b">
        <f>_xlfn.XLOOKUP(t_enroll[[#This Row],[Field Name]],t_VHIUseOnly[(Green Fields=Approved)],t_VHIUseOnly[Final],)</f>
        <v>0</v>
      </c>
      <c r="DO5" s="68"/>
      <c r="DP5" s="68"/>
      <c r="DQ5" s="68"/>
      <c r="DR5" s="68"/>
      <c r="DS5" s="68"/>
      <c r="DT5" s="68"/>
      <c r="DU5" s="68"/>
      <c r="DV5" s="68"/>
      <c r="DW5" s="57" t="str">
        <f>IF(COUNTIF($A$6:$A$337,t_enroll[[#This Row],[Field Name]])&gt;0,"y","n")</f>
        <v>y</v>
      </c>
    </row>
    <row r="6" spans="1:127" x14ac:dyDescent="0.25">
      <c r="A6" t="s">
        <v>433</v>
      </c>
      <c r="B6" t="b">
        <f t="shared" ref="B6:B69" si="0">IF(COUNTIF($E$5:$DX$325,A6)&gt;0,TRUE,FALSE)</f>
        <v>1</v>
      </c>
      <c r="D6" s="55" t="b">
        <f>_xlfn.XLOOKUP(t_dates[[#This Row],[Field Name]],t_SelectFields[Field Name],t_SelectFields[Fields to Be Brought to Committee],FALSE)</f>
        <v>0</v>
      </c>
      <c r="E6" s="56" t="s">
        <v>17</v>
      </c>
      <c r="F6" t="s">
        <v>737</v>
      </c>
      <c r="G6" t="b">
        <f>_xlfn.XLOOKUP(t_dates[[#This Row],[Field Name]],t_VHIUseOnly[(Green Fields=Approved)],t_VHIUseOnly[Final],)</f>
        <v>0</v>
      </c>
      <c r="H6" s="57" t="s">
        <v>738</v>
      </c>
      <c r="I6" s="57" t="s">
        <v>709</v>
      </c>
      <c r="J6" s="57" t="s">
        <v>709</v>
      </c>
      <c r="K6" s="57" t="s">
        <v>709</v>
      </c>
      <c r="L6" s="57" t="s">
        <v>709</v>
      </c>
      <c r="M6" s="57" t="s">
        <v>709</v>
      </c>
      <c r="N6" s="57" t="s">
        <v>709</v>
      </c>
      <c r="O6" s="57" t="s">
        <v>709</v>
      </c>
      <c r="P6" s="57" t="str">
        <f>IF(COUNTIF($A$6:$A$337,t_dates[[#This Row],[Field Name]])&gt;0,"y","n")</f>
        <v>y</v>
      </c>
      <c r="R6" s="55" t="b">
        <f>_xlfn.XLOOKUP(t_claims[[#This Row],[Field Name]],t_SelectFields[Field Name],t_SelectFields[Fields to Be Brought to Committee],FALSE)</f>
        <v>0</v>
      </c>
      <c r="S6" t="s">
        <v>43</v>
      </c>
      <c r="T6" t="s">
        <v>118</v>
      </c>
      <c r="U6" s="102" t="b">
        <f>_xlfn.XLOOKUP(t_claims[[#This Row],[Field Name]],t_VHIUseOnly[(Green Fields=Approved)],t_VHIUseOnly[Final],)</f>
        <v>0</v>
      </c>
      <c r="V6" s="57" t="s">
        <v>709</v>
      </c>
      <c r="W6" s="57" t="s">
        <v>709</v>
      </c>
      <c r="X6" s="57" t="s">
        <v>709</v>
      </c>
      <c r="Y6" s="57" t="s">
        <v>709</v>
      </c>
      <c r="Z6" s="57" t="s">
        <v>709</v>
      </c>
      <c r="AA6" s="57" t="s">
        <v>709</v>
      </c>
      <c r="AB6" s="57" t="s">
        <v>709</v>
      </c>
      <c r="AC6" s="57" t="s">
        <v>738</v>
      </c>
      <c r="AD6" s="57" t="str">
        <f>IF(COUNTIF($A$6:$A$337,t_claims[[#This Row],[Field Name]])&gt;0,"y","n")</f>
        <v>y</v>
      </c>
      <c r="AF6" s="55" t="b">
        <f>_xlfn.XLOOKUP(t_serv[[#This Row],[Field Name]],t_SelectFields[Field Name],t_SelectFields[Fields to Be Brought to Committee],FALSE)</f>
        <v>0</v>
      </c>
      <c r="AG6" t="s">
        <v>0</v>
      </c>
      <c r="AH6" t="s">
        <v>739</v>
      </c>
      <c r="AI6" t="b">
        <f>_xlfn.XLOOKUP(t_serv[[#This Row],[Field Name]],t_VHIUseOnly[(Green Fields=Approved)],t_VHIUseOnly[Final],)</f>
        <v>0</v>
      </c>
      <c r="AJ6" s="57" t="s">
        <v>738</v>
      </c>
      <c r="AK6" s="57" t="s">
        <v>709</v>
      </c>
      <c r="AL6" s="57" t="s">
        <v>709</v>
      </c>
      <c r="AM6" s="57" t="s">
        <v>709</v>
      </c>
      <c r="AN6" s="57" t="s">
        <v>709</v>
      </c>
      <c r="AO6" s="57" t="s">
        <v>709</v>
      </c>
      <c r="AP6" s="57" t="s">
        <v>709</v>
      </c>
      <c r="AQ6" s="57" t="str">
        <f>IF(COUNTIF($A$6:$A$337,t_serv[[#This Row],[Field Name]])&gt;0,"y","n")</f>
        <v>y</v>
      </c>
      <c r="AS6" s="55" t="b">
        <f>_xlfn.XLOOKUP(t_prov[[#This Row],[Field Name]],t_SelectFields[Field Name],t_SelectFields[Fields to Be Brought to Committee],FALSE)</f>
        <v>0</v>
      </c>
      <c r="AT6" s="56" t="s">
        <v>455</v>
      </c>
      <c r="AU6" t="s">
        <v>744</v>
      </c>
      <c r="AV6" t="b">
        <f>_xlfn.XLOOKUP(t_prov[[#This Row],[Field Name]],t_VHIUseOnly[(Green Fields=Approved)],t_VHIUseOnly[Final],)</f>
        <v>0</v>
      </c>
      <c r="AW6" s="57" t="s">
        <v>738</v>
      </c>
      <c r="AX6" s="57" t="s">
        <v>738</v>
      </c>
      <c r="AY6" s="57" t="s">
        <v>709</v>
      </c>
      <c r="AZ6" s="57" t="s">
        <v>709</v>
      </c>
      <c r="BA6" s="57" t="s">
        <v>709</v>
      </c>
      <c r="BB6" s="57" t="s">
        <v>709</v>
      </c>
      <c r="BC6" s="57" t="s">
        <v>709</v>
      </c>
      <c r="BD6" s="57" t="s">
        <v>709</v>
      </c>
      <c r="BE6" s="57" t="str">
        <f>IF(COUNTIF($A$6:$A$337,t_prov[[#This Row],[Field Name]])&gt;0,"y","n")</f>
        <v>y</v>
      </c>
      <c r="BG6" s="55" t="b">
        <f>_xlfn.XLOOKUP(t_payer[[#This Row],[Field Name]],t_SelectFields[Field Name],t_SelectFields[Fields to Be Brought to Committee],FALSE)</f>
        <v>0</v>
      </c>
      <c r="BH6" t="s">
        <v>56</v>
      </c>
      <c r="BI6" t="s">
        <v>56</v>
      </c>
      <c r="BJ6" t="b">
        <f>_xlfn.XLOOKUP(t_payer[[#This Row],[Field Name]],t_VHIUseOnly[(Green Fields=Approved)],t_VHIUseOnly[Final],)</f>
        <v>0</v>
      </c>
      <c r="BK6" s="58" t="s">
        <v>738</v>
      </c>
      <c r="BL6" s="58" t="s">
        <v>738</v>
      </c>
      <c r="BM6" s="58" t="s">
        <v>738</v>
      </c>
      <c r="BN6" s="58" t="s">
        <v>709</v>
      </c>
      <c r="BO6" s="58" t="s">
        <v>738</v>
      </c>
      <c r="BP6" s="58" t="s">
        <v>709</v>
      </c>
      <c r="BQ6" s="58" t="s">
        <v>709</v>
      </c>
      <c r="BR6" s="58" t="s">
        <v>709</v>
      </c>
      <c r="BS6" s="57" t="str">
        <f>IF(COUNTIF($A$6:$A$337,t_payer[[#This Row],[Field Name]])&gt;0,"y","n")</f>
        <v>y</v>
      </c>
      <c r="BU6" s="55" t="b">
        <f>_xlfn.XLOOKUP(t_pharm[[#This Row],[Field Name]],t_SelectFields[Field Name],t_SelectFields[Fields to Be Brought to Committee],FALSE)</f>
        <v>0</v>
      </c>
      <c r="BV6" t="s">
        <v>60</v>
      </c>
      <c r="BW6" t="s">
        <v>742</v>
      </c>
      <c r="BX6" t="b">
        <f>_xlfn.XLOOKUP(t_pharm[[#This Row],[Field Name]],t_VHIUseOnly[(Green Fields=Approved)],t_VHIUseOnly[Final],)</f>
        <v>0</v>
      </c>
      <c r="BY6" s="57" t="s">
        <v>709</v>
      </c>
      <c r="BZ6" s="57" t="s">
        <v>709</v>
      </c>
      <c r="CA6" s="57" t="s">
        <v>738</v>
      </c>
      <c r="CB6" s="57" t="s">
        <v>709</v>
      </c>
      <c r="CC6" s="57" t="s">
        <v>709</v>
      </c>
      <c r="CD6" s="57" t="s">
        <v>709</v>
      </c>
      <c r="CE6" s="57" t="s">
        <v>709</v>
      </c>
      <c r="CF6" s="57" t="s">
        <v>709</v>
      </c>
      <c r="CG6" s="57" t="str">
        <f>IF(COUNTIF($A$6:$A$337,t_pharm[[#This Row],[Field Name]])&gt;0,"y","n")</f>
        <v>y</v>
      </c>
      <c r="CI6" s="55" t="b">
        <f>_xlfn.XLOOKUP(t_metrics[[#This Row],[Field Name]],t_SelectFields[Field Name],t_SelectFields[Fields to Be Brought to Committee],FALSE)</f>
        <v>0</v>
      </c>
      <c r="CJ6" t="s">
        <v>105</v>
      </c>
      <c r="CK6" s="57" t="s">
        <v>123</v>
      </c>
      <c r="CL6" s="57" t="b">
        <f>_xlfn.XLOOKUP(t_metrics[[#This Row],[Field Name]],t_VHIUseOnly[(Green Fields=Approved)],t_VHIUseOnly[Final],)</f>
        <v>0</v>
      </c>
      <c r="CM6" s="57" t="s">
        <v>738</v>
      </c>
      <c r="CN6" s="57" t="s">
        <v>738</v>
      </c>
      <c r="CO6" s="57" t="s">
        <v>738</v>
      </c>
      <c r="CP6" s="57" t="s">
        <v>709</v>
      </c>
      <c r="CQ6" s="57" t="s">
        <v>709</v>
      </c>
      <c r="CR6" s="57" t="s">
        <v>709</v>
      </c>
      <c r="CS6" s="57" t="s">
        <v>709</v>
      </c>
      <c r="CT6" s="57" t="s">
        <v>709</v>
      </c>
      <c r="CU6" s="57" t="str">
        <f>IF(COUNTIF($A$6:$A$337,t_metrics[[#This Row],[Field Name]])&gt;0,"y","n")</f>
        <v>y</v>
      </c>
      <c r="CW6" s="55" t="b">
        <f>_xlfn.XLOOKUP(t_demo[[#This Row],[Field Name]],t_SelectFields[Field Name],t_SelectFields[Fields to Be Brought to Committee],FALSE)</f>
        <v>0</v>
      </c>
      <c r="CX6" t="s">
        <v>257</v>
      </c>
      <c r="CY6" t="s">
        <v>745</v>
      </c>
      <c r="CZ6" t="b">
        <f>_xlfn.XLOOKUP(t_demo[[#This Row],[Field Name]],t_VHIUseOnly[(Green Fields=Approved)],t_VHIUseOnly[Final],)</f>
        <v>0</v>
      </c>
      <c r="DA6" s="57" t="s">
        <v>709</v>
      </c>
      <c r="DB6" s="57" t="s">
        <v>709</v>
      </c>
      <c r="DC6" s="57" t="s">
        <v>709</v>
      </c>
      <c r="DD6" s="57" t="s">
        <v>738</v>
      </c>
      <c r="DE6" s="57" t="s">
        <v>709</v>
      </c>
      <c r="DF6" s="57" t="s">
        <v>709</v>
      </c>
      <c r="DG6" s="57" t="s">
        <v>709</v>
      </c>
      <c r="DH6" s="57" t="s">
        <v>709</v>
      </c>
      <c r="DI6" s="57" t="str">
        <f>IF(COUNTIF($A$6:$A$337,t_demo[[#This Row],[Field Name]])&gt;0,"y","n")</f>
        <v>y</v>
      </c>
      <c r="DK6" s="55" t="b">
        <f>_xlfn.XLOOKUP(t_enroll[[#This Row],[Field Name]],t_SelectFields[Field Name],t_SelectFields[Fields to Be Brought to Committee],FALSE)</f>
        <v>0</v>
      </c>
      <c r="DL6" t="s">
        <v>421</v>
      </c>
      <c r="DM6" t="s">
        <v>429</v>
      </c>
      <c r="DN6" t="b">
        <f>_xlfn.XLOOKUP(t_enroll[[#This Row],[Field Name]],t_VHIUseOnly[(Green Fields=Approved)],t_VHIUseOnly[Final],)</f>
        <v>0</v>
      </c>
      <c r="DO6" s="57" t="s">
        <v>709</v>
      </c>
      <c r="DP6" s="57" t="s">
        <v>709</v>
      </c>
      <c r="DQ6" s="57" t="s">
        <v>709</v>
      </c>
      <c r="DR6" s="57" t="s">
        <v>709</v>
      </c>
      <c r="DS6" s="57" t="s">
        <v>738</v>
      </c>
      <c r="DT6" s="57" t="s">
        <v>709</v>
      </c>
      <c r="DU6" s="57" t="s">
        <v>709</v>
      </c>
      <c r="DV6" s="57" t="s">
        <v>709</v>
      </c>
      <c r="DW6" s="57" t="str">
        <f>IF(COUNTIF($A$6:$A$337,t_enroll[[#This Row],[Field Name]])&gt;0,"y","n")</f>
        <v>y</v>
      </c>
    </row>
    <row r="7" spans="1:127" x14ac:dyDescent="0.25">
      <c r="A7" t="s">
        <v>17</v>
      </c>
      <c r="B7" t="b">
        <f t="shared" si="0"/>
        <v>1</v>
      </c>
      <c r="D7" s="55" t="b">
        <f>_xlfn.XLOOKUP(t_dates[[#This Row],[Field Name]],t_SelectFields[Field Name],t_SelectFields[Fields to Be Brought to Committee],FALSE)</f>
        <v>0</v>
      </c>
      <c r="E7" s="56" t="s">
        <v>18</v>
      </c>
      <c r="F7" t="s">
        <v>737</v>
      </c>
      <c r="G7" t="b">
        <f>_xlfn.XLOOKUP(t_dates[[#This Row],[Field Name]],t_VHIUseOnly[(Green Fields=Approved)],t_VHIUseOnly[Final],)</f>
        <v>0</v>
      </c>
      <c r="H7" s="57" t="s">
        <v>738</v>
      </c>
      <c r="I7" s="57" t="s">
        <v>709</v>
      </c>
      <c r="J7" s="57" t="s">
        <v>709</v>
      </c>
      <c r="K7" s="57" t="s">
        <v>709</v>
      </c>
      <c r="L7" s="57" t="s">
        <v>709</v>
      </c>
      <c r="M7" s="57" t="s">
        <v>709</v>
      </c>
      <c r="N7" s="57" t="s">
        <v>709</v>
      </c>
      <c r="O7" s="57" t="s">
        <v>709</v>
      </c>
      <c r="P7" s="57" t="str">
        <f>IF(COUNTIF($A$6:$A$337,t_dates[[#This Row],[Field Name]])&gt;0,"y","n")</f>
        <v>y</v>
      </c>
      <c r="R7" s="55" t="b">
        <f>_xlfn.XLOOKUP(t_claims[[#This Row],[Field Name]],t_SelectFields[Field Name],t_SelectFields[Fields to Be Brought to Committee],FALSE)</f>
        <v>0</v>
      </c>
      <c r="S7" t="s">
        <v>44</v>
      </c>
      <c r="T7" t="s">
        <v>118</v>
      </c>
      <c r="U7" s="102" t="b">
        <f>_xlfn.XLOOKUP(t_claims[[#This Row],[Field Name]],t_VHIUseOnly[(Green Fields=Approved)],t_VHIUseOnly[Final],)</f>
        <v>0</v>
      </c>
      <c r="V7" s="57" t="s">
        <v>709</v>
      </c>
      <c r="W7" s="57" t="s">
        <v>709</v>
      </c>
      <c r="X7" s="57" t="s">
        <v>709</v>
      </c>
      <c r="Y7" s="57" t="s">
        <v>709</v>
      </c>
      <c r="Z7" s="57" t="s">
        <v>709</v>
      </c>
      <c r="AA7" s="57" t="s">
        <v>709</v>
      </c>
      <c r="AB7" s="57" t="s">
        <v>709</v>
      </c>
      <c r="AC7" s="57" t="s">
        <v>738</v>
      </c>
      <c r="AD7" s="57" t="str">
        <f>IF(COUNTIF($A$6:$A$337,t_claims[[#This Row],[Field Name]])&gt;0,"y","n")</f>
        <v>y</v>
      </c>
      <c r="AF7" s="55" t="b">
        <f>_xlfn.XLOOKUP(t_serv[[#This Row],[Field Name]],t_SelectFields[Field Name],t_SelectFields[Fields to Be Brought to Committee],FALSE)</f>
        <v>0</v>
      </c>
      <c r="AG7" t="s">
        <v>210</v>
      </c>
      <c r="AH7" t="s">
        <v>739</v>
      </c>
      <c r="AI7" t="b">
        <f>_xlfn.XLOOKUP(t_serv[[#This Row],[Field Name]],t_VHIUseOnly[(Green Fields=Approved)],t_VHIUseOnly[Final],)</f>
        <v>0</v>
      </c>
      <c r="AJ7" s="57" t="s">
        <v>738</v>
      </c>
      <c r="AK7" s="57" t="s">
        <v>709</v>
      </c>
      <c r="AL7" s="57" t="s">
        <v>709</v>
      </c>
      <c r="AM7" s="57" t="s">
        <v>709</v>
      </c>
      <c r="AN7" s="57" t="s">
        <v>709</v>
      </c>
      <c r="AO7" s="57" t="s">
        <v>709</v>
      </c>
      <c r="AP7" s="57" t="s">
        <v>709</v>
      </c>
      <c r="AQ7" s="57" t="str">
        <f>IF(COUNTIF($A$6:$A$337,t_serv[[#This Row],[Field Name]])&gt;0,"y","n")</f>
        <v>y</v>
      </c>
      <c r="AS7" s="55" t="b">
        <f>_xlfn.XLOOKUP(t_prov[[#This Row],[Field Name]],t_SelectFields[Field Name],t_SelectFields[Fields to Be Brought to Committee],FALSE)</f>
        <v>0</v>
      </c>
      <c r="AT7" s="56" t="s">
        <v>507</v>
      </c>
      <c r="AU7" t="s">
        <v>740</v>
      </c>
      <c r="AV7" t="b">
        <f>_xlfn.XLOOKUP(t_prov[[#This Row],[Field Name]],t_VHIUseOnly[(Green Fields=Approved)],t_VHIUseOnly[Final],)</f>
        <v>0</v>
      </c>
      <c r="AW7" s="57" t="s">
        <v>738</v>
      </c>
      <c r="AX7" s="57" t="s">
        <v>738</v>
      </c>
      <c r="AY7" s="57" t="s">
        <v>738</v>
      </c>
      <c r="AZ7" s="57" t="s">
        <v>709</v>
      </c>
      <c r="BA7" s="57" t="s">
        <v>709</v>
      </c>
      <c r="BB7" s="57" t="s">
        <v>709</v>
      </c>
      <c r="BC7" s="57" t="s">
        <v>709</v>
      </c>
      <c r="BD7" s="57" t="s">
        <v>709</v>
      </c>
      <c r="BE7" s="57" t="str">
        <f>IF(COUNTIF($A$6:$A$337,t_prov[[#This Row],[Field Name]])&gt;0,"y","n")</f>
        <v>y</v>
      </c>
      <c r="BG7" s="55" t="b">
        <f>_xlfn.XLOOKUP(t_payer[[#This Row],[Field Name]],t_SelectFields[Field Name],t_SelectFields[Fields to Be Brought to Committee],FALSE)</f>
        <v>0</v>
      </c>
      <c r="BH7" t="s">
        <v>57</v>
      </c>
      <c r="BI7" t="s">
        <v>57</v>
      </c>
      <c r="BJ7" t="b">
        <f>_xlfn.XLOOKUP(t_payer[[#This Row],[Field Name]],t_VHIUseOnly[(Green Fields=Approved)],t_VHIUseOnly[Final],)</f>
        <v>0</v>
      </c>
      <c r="BK7" s="58" t="s">
        <v>738</v>
      </c>
      <c r="BL7" s="58" t="s">
        <v>738</v>
      </c>
      <c r="BM7" s="58" t="s">
        <v>738</v>
      </c>
      <c r="BN7" s="58" t="s">
        <v>709</v>
      </c>
      <c r="BO7" s="58" t="s">
        <v>738</v>
      </c>
      <c r="BP7" s="58" t="s">
        <v>709</v>
      </c>
      <c r="BQ7" s="58" t="s">
        <v>709</v>
      </c>
      <c r="BR7" s="58" t="s">
        <v>709</v>
      </c>
      <c r="BS7" s="57" t="str">
        <f>IF(COUNTIF($A$6:$A$337,t_payer[[#This Row],[Field Name]])&gt;0,"y","n")</f>
        <v>y</v>
      </c>
      <c r="BU7" s="55" t="b">
        <f>_xlfn.XLOOKUP(t_pharm[[#This Row],[Field Name]],t_SelectFields[Field Name],t_SelectFields[Fields to Be Brought to Committee],FALSE)</f>
        <v>0</v>
      </c>
      <c r="BV7" t="s">
        <v>273</v>
      </c>
      <c r="BW7" t="s">
        <v>742</v>
      </c>
      <c r="BX7" t="b">
        <f>_xlfn.XLOOKUP(t_pharm[[#This Row],[Field Name]],t_VHIUseOnly[(Green Fields=Approved)],t_VHIUseOnly[Final],)</f>
        <v>0</v>
      </c>
      <c r="BY7" s="57" t="s">
        <v>709</v>
      </c>
      <c r="BZ7" s="57" t="s">
        <v>709</v>
      </c>
      <c r="CA7" s="57" t="s">
        <v>738</v>
      </c>
      <c r="CB7" s="57" t="s">
        <v>709</v>
      </c>
      <c r="CC7" s="57" t="s">
        <v>709</v>
      </c>
      <c r="CD7" s="57" t="s">
        <v>709</v>
      </c>
      <c r="CE7" s="57" t="s">
        <v>709</v>
      </c>
      <c r="CF7" s="57" t="s">
        <v>709</v>
      </c>
      <c r="CG7" s="57" t="str">
        <f>IF(COUNTIF($A$6:$A$337,t_pharm[[#This Row],[Field Name]])&gt;0,"y","n")</f>
        <v>y</v>
      </c>
      <c r="CI7" s="55" t="b">
        <f>_xlfn.XLOOKUP(t_metrics[[#This Row],[Field Name]],t_SelectFields[Field Name],t_SelectFields[Fields to Be Brought to Committee],FALSE)</f>
        <v>0</v>
      </c>
      <c r="CJ7" t="s">
        <v>106</v>
      </c>
      <c r="CK7" s="57" t="s">
        <v>123</v>
      </c>
      <c r="CL7" s="57" t="b">
        <f>_xlfn.XLOOKUP(t_metrics[[#This Row],[Field Name]],t_VHIUseOnly[(Green Fields=Approved)],t_VHIUseOnly[Final],)</f>
        <v>0</v>
      </c>
      <c r="CM7" s="57" t="s">
        <v>709</v>
      </c>
      <c r="CN7" s="57" t="s">
        <v>709</v>
      </c>
      <c r="CO7" s="57" t="s">
        <v>738</v>
      </c>
      <c r="CP7" s="57" t="s">
        <v>709</v>
      </c>
      <c r="CQ7" s="57" t="s">
        <v>709</v>
      </c>
      <c r="CR7" s="57" t="s">
        <v>709</v>
      </c>
      <c r="CS7" s="57" t="s">
        <v>709</v>
      </c>
      <c r="CT7" s="57" t="s">
        <v>709</v>
      </c>
      <c r="CU7" s="57" t="str">
        <f>IF(COUNTIF($A$6:$A$337,t_metrics[[#This Row],[Field Name]])&gt;0,"y","n")</f>
        <v>y</v>
      </c>
      <c r="CW7" s="55" t="b">
        <f>_xlfn.XLOOKUP(t_demo[[#This Row],[Field Name]],t_SelectFields[Field Name],t_SelectFields[Fields to Be Brought to Committee],FALSE)</f>
        <v>0</v>
      </c>
      <c r="CX7" t="s">
        <v>6</v>
      </c>
      <c r="CY7" t="s">
        <v>745</v>
      </c>
      <c r="CZ7" t="b">
        <f>_xlfn.XLOOKUP(t_demo[[#This Row],[Field Name]],t_VHIUseOnly[(Green Fields=Approved)],t_VHIUseOnly[Final],)</f>
        <v>0</v>
      </c>
      <c r="DA7" s="57" t="s">
        <v>709</v>
      </c>
      <c r="DB7" s="57" t="s">
        <v>709</v>
      </c>
      <c r="DC7" s="57" t="s">
        <v>709</v>
      </c>
      <c r="DD7" s="57" t="s">
        <v>738</v>
      </c>
      <c r="DE7" s="57" t="s">
        <v>709</v>
      </c>
      <c r="DF7" s="57" t="s">
        <v>709</v>
      </c>
      <c r="DG7" s="57" t="s">
        <v>709</v>
      </c>
      <c r="DH7" s="57" t="s">
        <v>709</v>
      </c>
      <c r="DI7" s="57" t="str">
        <f>IF(COUNTIF($A$6:$A$337,t_demo[[#This Row],[Field Name]])&gt;0,"y","n")</f>
        <v>y</v>
      </c>
      <c r="DK7" s="55" t="b">
        <f>_xlfn.XLOOKUP(t_enroll[[#This Row],[Field Name]],t_SelectFields[Field Name],t_SelectFields[Fields to Be Brought to Committee],FALSE)</f>
        <v>0</v>
      </c>
      <c r="DL7" t="s">
        <v>475</v>
      </c>
      <c r="DM7" t="s">
        <v>746</v>
      </c>
      <c r="DN7" t="b">
        <f>_xlfn.XLOOKUP(t_enroll[[#This Row],[Field Name]],t_VHIUseOnly[(Green Fields=Approved)],t_VHIUseOnly[Final],)</f>
        <v>0</v>
      </c>
      <c r="DO7" s="57" t="s">
        <v>738</v>
      </c>
      <c r="DP7" s="57" t="s">
        <v>738</v>
      </c>
      <c r="DQ7" s="57" t="s">
        <v>709</v>
      </c>
      <c r="DR7" s="57" t="s">
        <v>709</v>
      </c>
      <c r="DS7" s="57" t="s">
        <v>738</v>
      </c>
      <c r="DT7" s="57" t="s">
        <v>709</v>
      </c>
      <c r="DU7" s="57" t="s">
        <v>709</v>
      </c>
      <c r="DV7" s="57" t="s">
        <v>709</v>
      </c>
      <c r="DW7" s="57" t="str">
        <f>IF(COUNTIF($A$6:$A$337,t_enroll[[#This Row],[Field Name]])&gt;0,"y","n")</f>
        <v>y</v>
      </c>
    </row>
    <row r="8" spans="1:127" x14ac:dyDescent="0.25">
      <c r="A8" t="s">
        <v>18</v>
      </c>
      <c r="B8" t="b">
        <f t="shared" si="0"/>
        <v>1</v>
      </c>
      <c r="D8" s="55" t="b">
        <f>_xlfn.XLOOKUP(t_dates[[#This Row],[Field Name]],t_SelectFields[Field Name],t_SelectFields[Fields to Be Brought to Committee],FALSE)</f>
        <v>0</v>
      </c>
      <c r="E8" s="56" t="s">
        <v>434</v>
      </c>
      <c r="F8" t="s">
        <v>737</v>
      </c>
      <c r="G8" t="b">
        <f>_xlfn.XLOOKUP(t_dates[[#This Row],[Field Name]],t_VHIUseOnly[(Green Fields=Approved)],t_VHIUseOnly[Final],)</f>
        <v>0</v>
      </c>
      <c r="H8" s="57" t="s">
        <v>738</v>
      </c>
      <c r="I8" s="57" t="s">
        <v>709</v>
      </c>
      <c r="J8" s="57" t="s">
        <v>709</v>
      </c>
      <c r="K8" s="57" t="s">
        <v>709</v>
      </c>
      <c r="L8" s="57" t="s">
        <v>709</v>
      </c>
      <c r="M8" s="57" t="s">
        <v>709</v>
      </c>
      <c r="N8" s="57" t="s">
        <v>709</v>
      </c>
      <c r="O8" s="57" t="s">
        <v>709</v>
      </c>
      <c r="P8" s="57" t="str">
        <f>IF(COUNTIF($A$6:$A$337,t_dates[[#This Row],[Field Name]])&gt;0,"y","n")</f>
        <v>y</v>
      </c>
      <c r="R8" s="55" t="b">
        <f>_xlfn.XLOOKUP(t_claims[[#This Row],[Field Name]],t_SelectFields[Field Name],t_SelectFields[Fields to Be Brought to Committee],FALSE)</f>
        <v>0</v>
      </c>
      <c r="S8" t="s">
        <v>420</v>
      </c>
      <c r="T8" t="s">
        <v>118</v>
      </c>
      <c r="U8" s="102" t="b">
        <f>_xlfn.XLOOKUP(t_claims[[#This Row],[Field Name]],t_VHIUseOnly[(Green Fields=Approved)],t_VHIUseOnly[Final],)</f>
        <v>0</v>
      </c>
      <c r="V8" s="57" t="s">
        <v>709</v>
      </c>
      <c r="W8" s="57" t="s">
        <v>709</v>
      </c>
      <c r="X8" s="57" t="s">
        <v>709</v>
      </c>
      <c r="Y8" s="57" t="s">
        <v>709</v>
      </c>
      <c r="Z8" s="57" t="s">
        <v>709</v>
      </c>
      <c r="AA8" s="57" t="s">
        <v>709</v>
      </c>
      <c r="AB8" s="57" t="s">
        <v>709</v>
      </c>
      <c r="AC8" s="57" t="s">
        <v>738</v>
      </c>
      <c r="AD8" s="57" t="str">
        <f>IF(COUNTIF($A$6:$A$337,t_claims[[#This Row],[Field Name]])&gt;0,"y","n")</f>
        <v>y</v>
      </c>
      <c r="AF8" s="55" t="b">
        <f>_xlfn.XLOOKUP(t_serv[[#This Row],[Field Name]],t_SelectFields[Field Name],t_SelectFields[Fields to Be Brought to Committee],FALSE)</f>
        <v>0</v>
      </c>
      <c r="AG8" t="s">
        <v>231</v>
      </c>
      <c r="AH8" t="s">
        <v>747</v>
      </c>
      <c r="AI8" t="b">
        <f>_xlfn.XLOOKUP(t_serv[[#This Row],[Field Name]],t_VHIUseOnly[(Green Fields=Approved)],t_VHIUseOnly[Final],)</f>
        <v>0</v>
      </c>
      <c r="AJ8" s="57" t="s">
        <v>709</v>
      </c>
      <c r="AK8" s="57" t="s">
        <v>709</v>
      </c>
      <c r="AL8" s="57" t="s">
        <v>709</v>
      </c>
      <c r="AM8" s="57" t="s">
        <v>709</v>
      </c>
      <c r="AN8" s="57" t="s">
        <v>709</v>
      </c>
      <c r="AO8" s="57" t="s">
        <v>709</v>
      </c>
      <c r="AP8" s="57" t="s">
        <v>709</v>
      </c>
      <c r="AQ8" s="57" t="str">
        <f>IF(COUNTIF($A$6:$A$337,t_serv[[#This Row],[Field Name]])&gt;0,"y","n")</f>
        <v>y</v>
      </c>
      <c r="AS8" s="55" t="b">
        <f>_xlfn.XLOOKUP(t_prov[[#This Row],[Field Name]],t_SelectFields[Field Name],t_SelectFields[Fields to Be Brought to Committee],FALSE)</f>
        <v>0</v>
      </c>
      <c r="AT8" s="56" t="s">
        <v>506</v>
      </c>
      <c r="AU8" t="s">
        <v>740</v>
      </c>
      <c r="AV8" t="b">
        <f>_xlfn.XLOOKUP(t_prov[[#This Row],[Field Name]],t_VHIUseOnly[(Green Fields=Approved)],t_VHIUseOnly[Final],)</f>
        <v>0</v>
      </c>
      <c r="AW8" s="57" t="s">
        <v>738</v>
      </c>
      <c r="AX8" s="57" t="s">
        <v>738</v>
      </c>
      <c r="AY8" s="57" t="s">
        <v>738</v>
      </c>
      <c r="AZ8" s="57" t="s">
        <v>709</v>
      </c>
      <c r="BA8" s="57" t="s">
        <v>709</v>
      </c>
      <c r="BB8" s="57" t="s">
        <v>709</v>
      </c>
      <c r="BC8" s="57" t="s">
        <v>709</v>
      </c>
      <c r="BD8" s="57" t="s">
        <v>709</v>
      </c>
      <c r="BE8" s="57" t="str">
        <f>IF(COUNTIF($A$6:$A$337,t_prov[[#This Row],[Field Name]])&gt;0,"y","n")</f>
        <v>y</v>
      </c>
      <c r="BG8" s="55" t="b">
        <f>_xlfn.XLOOKUP(t_payer[[#This Row],[Field Name]],t_SelectFields[Field Name],t_SelectFields[Fields to Be Brought to Committee],FALSE)</f>
        <v>0</v>
      </c>
      <c r="BH8" t="s">
        <v>52</v>
      </c>
      <c r="BI8" t="s">
        <v>52</v>
      </c>
      <c r="BJ8" t="b">
        <f>_xlfn.XLOOKUP(t_payer[[#This Row],[Field Name]],t_VHIUseOnly[(Green Fields=Approved)],t_VHIUseOnly[Final],)</f>
        <v>0</v>
      </c>
      <c r="BK8" s="58" t="s">
        <v>738</v>
      </c>
      <c r="BL8" s="58" t="s">
        <v>738</v>
      </c>
      <c r="BM8" s="58" t="s">
        <v>738</v>
      </c>
      <c r="BN8" s="58" t="s">
        <v>738</v>
      </c>
      <c r="BO8" s="58" t="s">
        <v>738</v>
      </c>
      <c r="BP8" s="58" t="s">
        <v>738</v>
      </c>
      <c r="BQ8" s="58" t="s">
        <v>738</v>
      </c>
      <c r="BR8" s="58" t="s">
        <v>709</v>
      </c>
      <c r="BS8" s="57" t="str">
        <f>IF(COUNTIF($A$6:$A$337,t_payer[[#This Row],[Field Name]])&gt;0,"y","n")</f>
        <v>y</v>
      </c>
      <c r="BU8" s="55" t="b">
        <f>_xlfn.XLOOKUP(t_pharm[[#This Row],[Field Name]],t_SelectFields[Field Name],t_SelectFields[Fields to Be Brought to Committee],FALSE)</f>
        <v>0</v>
      </c>
      <c r="BV8" t="s">
        <v>61</v>
      </c>
      <c r="BW8" t="s">
        <v>742</v>
      </c>
      <c r="BX8" t="b">
        <f>_xlfn.XLOOKUP(t_pharm[[#This Row],[Field Name]],t_VHIUseOnly[(Green Fields=Approved)],t_VHIUseOnly[Final],)</f>
        <v>0</v>
      </c>
      <c r="BY8" s="57" t="s">
        <v>709</v>
      </c>
      <c r="BZ8" s="57" t="s">
        <v>709</v>
      </c>
      <c r="CA8" s="57" t="s">
        <v>738</v>
      </c>
      <c r="CB8" s="57" t="s">
        <v>709</v>
      </c>
      <c r="CC8" s="57" t="s">
        <v>709</v>
      </c>
      <c r="CD8" s="57" t="s">
        <v>709</v>
      </c>
      <c r="CE8" s="57" t="s">
        <v>709</v>
      </c>
      <c r="CF8" s="57" t="s">
        <v>709</v>
      </c>
      <c r="CG8" s="57" t="str">
        <f>IF(COUNTIF($A$6:$A$337,t_pharm[[#This Row],[Field Name]])&gt;0,"y","n")</f>
        <v>y</v>
      </c>
      <c r="CI8" s="55" t="b">
        <f>_xlfn.XLOOKUP(t_metrics[[#This Row],[Field Name]],t_SelectFields[Field Name],t_SelectFields[Fields to Be Brought to Committee],FALSE)</f>
        <v>0</v>
      </c>
      <c r="CJ8" t="s">
        <v>107</v>
      </c>
      <c r="CK8" s="70" t="s">
        <v>707</v>
      </c>
      <c r="CL8" s="70" t="b">
        <f>_xlfn.XLOOKUP(t_metrics[[#This Row],[Field Name]],t_VHIUseOnly[(Green Fields=Approved)],t_VHIUseOnly[Final],)</f>
        <v>0</v>
      </c>
      <c r="CM8" s="57" t="s">
        <v>709</v>
      </c>
      <c r="CN8" s="57" t="s">
        <v>709</v>
      </c>
      <c r="CO8" s="57" t="s">
        <v>738</v>
      </c>
      <c r="CP8" s="57" t="s">
        <v>709</v>
      </c>
      <c r="CQ8" s="57" t="s">
        <v>709</v>
      </c>
      <c r="CR8" s="57" t="s">
        <v>709</v>
      </c>
      <c r="CS8" s="57" t="s">
        <v>709</v>
      </c>
      <c r="CT8" s="57" t="s">
        <v>709</v>
      </c>
      <c r="CU8" s="57" t="str">
        <f>IF(COUNTIF($A$6:$A$337,t_metrics[[#This Row],[Field Name]])&gt;0,"y","n")</f>
        <v>y</v>
      </c>
      <c r="CW8" s="55" t="b">
        <f>_xlfn.XLOOKUP(t_demo[[#This Row],[Field Name]],t_SelectFields[Field Name],t_SelectFields[Fields to Be Brought to Committee],FALSE)</f>
        <v>0</v>
      </c>
      <c r="CX8" t="s">
        <v>7</v>
      </c>
      <c r="CY8" t="s">
        <v>745</v>
      </c>
      <c r="CZ8" t="b">
        <f>_xlfn.XLOOKUP(t_demo[[#This Row],[Field Name]],t_VHIUseOnly[(Green Fields=Approved)],t_VHIUseOnly[Final],)</f>
        <v>0</v>
      </c>
      <c r="DA8" s="57" t="s">
        <v>709</v>
      </c>
      <c r="DB8" s="57" t="s">
        <v>709</v>
      </c>
      <c r="DC8" s="57" t="s">
        <v>709</v>
      </c>
      <c r="DD8" s="57" t="s">
        <v>738</v>
      </c>
      <c r="DE8" s="57" t="s">
        <v>709</v>
      </c>
      <c r="DF8" s="57" t="s">
        <v>709</v>
      </c>
      <c r="DG8" s="57" t="s">
        <v>709</v>
      </c>
      <c r="DH8" s="57" t="s">
        <v>709</v>
      </c>
      <c r="DI8" s="57" t="str">
        <f>IF(COUNTIF($A$6:$A$337,t_demo[[#This Row],[Field Name]])&gt;0,"y","n")</f>
        <v>y</v>
      </c>
      <c r="DK8" s="55" t="b">
        <f>_xlfn.XLOOKUP(t_enroll[[#This Row],[Field Name]],t_SelectFields[Field Name],t_SelectFields[Fields to Be Brought to Committee],FALSE)</f>
        <v>0</v>
      </c>
      <c r="DL8" t="s">
        <v>14</v>
      </c>
      <c r="DM8" t="s">
        <v>429</v>
      </c>
      <c r="DN8" t="b">
        <f>_xlfn.XLOOKUP(t_enroll[[#This Row],[Field Name]],t_VHIUseOnly[(Green Fields=Approved)],t_VHIUseOnly[Final],)</f>
        <v>0</v>
      </c>
      <c r="DO8" s="57" t="s">
        <v>738</v>
      </c>
      <c r="DP8" s="57" t="s">
        <v>738</v>
      </c>
      <c r="DQ8" s="57" t="s">
        <v>738</v>
      </c>
      <c r="DR8" s="57" t="s">
        <v>709</v>
      </c>
      <c r="DS8" s="57" t="s">
        <v>738</v>
      </c>
      <c r="DT8" s="57" t="s">
        <v>709</v>
      </c>
      <c r="DU8" s="57" t="s">
        <v>709</v>
      </c>
      <c r="DV8" s="57" t="s">
        <v>709</v>
      </c>
      <c r="DW8" s="57" t="str">
        <f>IF(COUNTIF($A$6:$A$337,t_enroll[[#This Row],[Field Name]])&gt;0,"y","n")</f>
        <v>y</v>
      </c>
    </row>
    <row r="9" spans="1:127" x14ac:dyDescent="0.25">
      <c r="A9" t="s">
        <v>434</v>
      </c>
      <c r="B9" t="b">
        <f t="shared" si="0"/>
        <v>1</v>
      </c>
      <c r="D9" s="55" t="b">
        <f>_xlfn.XLOOKUP(t_dates[[#This Row],[Field Name]],t_SelectFields[Field Name],t_SelectFields[Fields to Be Brought to Committee],FALSE)</f>
        <v>0</v>
      </c>
      <c r="E9" s="56" t="s">
        <v>19</v>
      </c>
      <c r="F9" t="s">
        <v>737</v>
      </c>
      <c r="G9" t="b">
        <f>_xlfn.XLOOKUP(t_dates[[#This Row],[Field Name]],t_VHIUseOnly[(Green Fields=Approved)],t_VHIUseOnly[Final],)</f>
        <v>0</v>
      </c>
      <c r="H9" s="57" t="s">
        <v>738</v>
      </c>
      <c r="I9" s="57" t="s">
        <v>709</v>
      </c>
      <c r="J9" s="57" t="s">
        <v>709</v>
      </c>
      <c r="K9" s="57" t="s">
        <v>709</v>
      </c>
      <c r="L9" s="57" t="s">
        <v>709</v>
      </c>
      <c r="M9" s="57" t="s">
        <v>709</v>
      </c>
      <c r="N9" s="57" t="s">
        <v>709</v>
      </c>
      <c r="O9" s="57" t="s">
        <v>709</v>
      </c>
      <c r="P9" s="57" t="str">
        <f>IF(COUNTIF($A$6:$A$337,t_dates[[#This Row],[Field Name]])&gt;0,"y","n")</f>
        <v>y</v>
      </c>
      <c r="R9" s="55" t="b">
        <f>_xlfn.XLOOKUP(t_claims[[#This Row],[Field Name]],t_SelectFields[Field Name],t_SelectFields[Fields to Be Brought to Committee],FALSE)</f>
        <v>0</v>
      </c>
      <c r="S9" t="s">
        <v>45</v>
      </c>
      <c r="T9" t="s">
        <v>118</v>
      </c>
      <c r="U9" s="102" t="b">
        <f>_xlfn.XLOOKUP(t_claims[[#This Row],[Field Name]],t_VHIUseOnly[(Green Fields=Approved)],t_VHIUseOnly[Final],)</f>
        <v>0</v>
      </c>
      <c r="V9" s="57" t="s">
        <v>709</v>
      </c>
      <c r="W9" s="57" t="s">
        <v>709</v>
      </c>
      <c r="X9" s="57" t="s">
        <v>709</v>
      </c>
      <c r="Y9" s="57" t="s">
        <v>709</v>
      </c>
      <c r="Z9" s="57" t="s">
        <v>709</v>
      </c>
      <c r="AA9" s="57" t="s">
        <v>709</v>
      </c>
      <c r="AB9" s="57" t="s">
        <v>709</v>
      </c>
      <c r="AC9" s="57" t="s">
        <v>738</v>
      </c>
      <c r="AD9" s="57" t="str">
        <f>IF(COUNTIF($A$6:$A$337,t_claims[[#This Row],[Field Name]])&gt;0,"y","n")</f>
        <v>y</v>
      </c>
      <c r="AF9" s="55" t="b">
        <f>_xlfn.XLOOKUP(t_serv[[#This Row],[Field Name]],t_SelectFields[Field Name],t_SelectFields[Fields to Be Brought to Committee],FALSE)</f>
        <v>0</v>
      </c>
      <c r="AG9" t="s">
        <v>233</v>
      </c>
      <c r="AH9" t="s">
        <v>747</v>
      </c>
      <c r="AI9" t="b">
        <f>_xlfn.XLOOKUP(t_serv[[#This Row],[Field Name]],t_VHIUseOnly[(Green Fields=Approved)],t_VHIUseOnly[Final],)</f>
        <v>0</v>
      </c>
      <c r="AJ9" s="57" t="s">
        <v>709</v>
      </c>
      <c r="AK9" s="57" t="s">
        <v>709</v>
      </c>
      <c r="AL9" s="57" t="s">
        <v>709</v>
      </c>
      <c r="AM9" s="57" t="s">
        <v>709</v>
      </c>
      <c r="AN9" s="57" t="s">
        <v>709</v>
      </c>
      <c r="AO9" s="57" t="s">
        <v>709</v>
      </c>
      <c r="AP9" s="57" t="s">
        <v>709</v>
      </c>
      <c r="AQ9" s="57" t="str">
        <f>IF(COUNTIF($A$6:$A$337,t_serv[[#This Row],[Field Name]])&gt;0,"y","n")</f>
        <v>y</v>
      </c>
      <c r="AS9" s="55" t="b">
        <f>_xlfn.XLOOKUP(t_prov[[#This Row],[Field Name]],t_SelectFields[Field Name],t_SelectFields[Fields to Be Brought to Committee],FALSE)</f>
        <v>0</v>
      </c>
      <c r="AT9" s="56" t="s">
        <v>508</v>
      </c>
      <c r="AU9" t="s">
        <v>740</v>
      </c>
      <c r="AV9" t="b">
        <f>_xlfn.XLOOKUP(t_prov[[#This Row],[Field Name]],t_VHIUseOnly[(Green Fields=Approved)],t_VHIUseOnly[Final],)</f>
        <v>0</v>
      </c>
      <c r="AW9" s="57" t="s">
        <v>738</v>
      </c>
      <c r="AX9" s="57" t="s">
        <v>738</v>
      </c>
      <c r="AY9" s="57" t="s">
        <v>738</v>
      </c>
      <c r="AZ9" s="57" t="s">
        <v>709</v>
      </c>
      <c r="BA9" s="57" t="s">
        <v>709</v>
      </c>
      <c r="BB9" s="57" t="s">
        <v>709</v>
      </c>
      <c r="BC9" s="57" t="s">
        <v>709</v>
      </c>
      <c r="BD9" s="57" t="s">
        <v>709</v>
      </c>
      <c r="BE9" s="57" t="str">
        <f>IF(COUNTIF($A$6:$A$337,t_prov[[#This Row],[Field Name]])&gt;0,"y","n")</f>
        <v>y</v>
      </c>
      <c r="BU9" s="55" t="b">
        <f>_xlfn.XLOOKUP(t_pharm[[#This Row],[Field Name]],t_SelectFields[Field Name],t_SelectFields[Fields to Be Brought to Committee],FALSE)</f>
        <v>0</v>
      </c>
      <c r="BV9" t="s">
        <v>62</v>
      </c>
      <c r="BW9" t="s">
        <v>742</v>
      </c>
      <c r="BX9" t="b">
        <f>_xlfn.XLOOKUP(t_pharm[[#This Row],[Field Name]],t_VHIUseOnly[(Green Fields=Approved)],t_VHIUseOnly[Final],)</f>
        <v>0</v>
      </c>
      <c r="BY9" s="57" t="s">
        <v>709</v>
      </c>
      <c r="BZ9" s="57" t="s">
        <v>709</v>
      </c>
      <c r="CA9" s="57" t="s">
        <v>738</v>
      </c>
      <c r="CB9" s="57" t="s">
        <v>709</v>
      </c>
      <c r="CC9" s="57" t="s">
        <v>709</v>
      </c>
      <c r="CD9" s="57" t="s">
        <v>709</v>
      </c>
      <c r="CE9" s="57" t="s">
        <v>709</v>
      </c>
      <c r="CF9" s="57" t="s">
        <v>709</v>
      </c>
      <c r="CG9" s="57" t="str">
        <f>IF(COUNTIF($A$6:$A$337,t_pharm[[#This Row],[Field Name]])&gt;0,"y","n")</f>
        <v>y</v>
      </c>
      <c r="CI9" s="55" t="b">
        <f>_xlfn.XLOOKUP(t_metrics[[#This Row],[Field Name]],t_SelectFields[Field Name],t_SelectFields[Fields to Be Brought to Committee],FALSE)</f>
        <v>0</v>
      </c>
      <c r="CJ9" t="s">
        <v>688</v>
      </c>
      <c r="CK9" s="70" t="s">
        <v>688</v>
      </c>
      <c r="CL9" s="70" t="b">
        <f>_xlfn.XLOOKUP(t_metrics[[#This Row],[Field Name]],t_VHIUseOnly[(Green Fields=Approved)],t_VHIUseOnly[Final],)</f>
        <v>0</v>
      </c>
      <c r="CM9" s="57" t="s">
        <v>738</v>
      </c>
      <c r="CN9" s="57" t="s">
        <v>738</v>
      </c>
      <c r="CO9" s="57" t="s">
        <v>738</v>
      </c>
      <c r="CP9" s="57"/>
      <c r="CQ9" s="57"/>
      <c r="CR9" s="57"/>
      <c r="CS9" s="57"/>
      <c r="CT9" s="57"/>
      <c r="CU9" s="57" t="str">
        <f>IF(COUNTIF($A$6:$A$337,t_metrics[[#This Row],[Field Name]])&gt;0,"y","n")</f>
        <v>y</v>
      </c>
      <c r="CW9" s="55" t="b">
        <f>_xlfn.XLOOKUP(t_demo[[#This Row],[Field Name]],t_SelectFields[Field Name],t_SelectFields[Fields to Be Brought to Committee],FALSE)</f>
        <v>0</v>
      </c>
      <c r="CX9" t="s">
        <v>12</v>
      </c>
      <c r="CY9" t="s">
        <v>743</v>
      </c>
      <c r="CZ9" t="b">
        <f>_xlfn.XLOOKUP(t_demo[[#This Row],[Field Name]],t_VHIUseOnly[(Green Fields=Approved)],t_VHIUseOnly[Final],)</f>
        <v>0</v>
      </c>
      <c r="DA9" s="57" t="s">
        <v>709</v>
      </c>
      <c r="DB9" s="57" t="s">
        <v>709</v>
      </c>
      <c r="DC9" s="57" t="s">
        <v>709</v>
      </c>
      <c r="DD9" s="57" t="s">
        <v>738</v>
      </c>
      <c r="DE9" s="57" t="s">
        <v>709</v>
      </c>
      <c r="DF9" s="57" t="s">
        <v>709</v>
      </c>
      <c r="DG9" s="57" t="s">
        <v>709</v>
      </c>
      <c r="DH9" s="57" t="s">
        <v>709</v>
      </c>
      <c r="DI9" s="57" t="str">
        <f>IF(COUNTIF($A$6:$A$337,t_demo[[#This Row],[Field Name]])&gt;0,"y","n")</f>
        <v>y</v>
      </c>
      <c r="DK9" s="55" t="b">
        <f>_xlfn.XLOOKUP(t_enroll[[#This Row],[Field Name]],t_SelectFields[Field Name],t_SelectFields[Fields to Be Brought to Committee],FALSE)</f>
        <v>0</v>
      </c>
      <c r="DL9" t="s">
        <v>15</v>
      </c>
      <c r="DM9" t="s">
        <v>429</v>
      </c>
      <c r="DN9" t="b">
        <f>_xlfn.XLOOKUP(t_enroll[[#This Row],[Field Name]],t_VHIUseOnly[(Green Fields=Approved)],t_VHIUseOnly[Final],)</f>
        <v>0</v>
      </c>
      <c r="DO9" s="57" t="s">
        <v>709</v>
      </c>
      <c r="DP9" s="57" t="s">
        <v>709</v>
      </c>
      <c r="DQ9" s="57" t="s">
        <v>738</v>
      </c>
      <c r="DR9" s="57" t="s">
        <v>709</v>
      </c>
      <c r="DS9" s="57" t="s">
        <v>738</v>
      </c>
      <c r="DT9" s="57" t="s">
        <v>709</v>
      </c>
      <c r="DU9" s="57" t="s">
        <v>709</v>
      </c>
      <c r="DV9" s="57" t="s">
        <v>709</v>
      </c>
      <c r="DW9" s="57" t="str">
        <f>IF(COUNTIF($A$6:$A$337,t_enroll[[#This Row],[Field Name]])&gt;0,"y","n")</f>
        <v>y</v>
      </c>
    </row>
    <row r="10" spans="1:127" x14ac:dyDescent="0.25">
      <c r="A10" t="s">
        <v>19</v>
      </c>
      <c r="B10" t="b">
        <f t="shared" si="0"/>
        <v>1</v>
      </c>
      <c r="D10" s="55" t="b">
        <f>_xlfn.XLOOKUP(t_dates[[#This Row],[Field Name]],t_SelectFields[Field Name],t_SelectFields[Fields to Be Brought to Committee],FALSE)</f>
        <v>0</v>
      </c>
      <c r="E10" s="56" t="s">
        <v>435</v>
      </c>
      <c r="F10" t="s">
        <v>737</v>
      </c>
      <c r="G10" t="b">
        <f>_xlfn.XLOOKUP(t_dates[[#This Row],[Field Name]],t_VHIUseOnly[(Green Fields=Approved)],t_VHIUseOnly[Final],)</f>
        <v>0</v>
      </c>
      <c r="H10" s="57" t="s">
        <v>738</v>
      </c>
      <c r="I10" s="57" t="s">
        <v>709</v>
      </c>
      <c r="J10" s="57" t="s">
        <v>709</v>
      </c>
      <c r="K10" s="57" t="s">
        <v>709</v>
      </c>
      <c r="L10" s="57" t="s">
        <v>709</v>
      </c>
      <c r="M10" s="57" t="s">
        <v>709</v>
      </c>
      <c r="N10" s="57" t="s">
        <v>709</v>
      </c>
      <c r="O10" s="57" t="s">
        <v>709</v>
      </c>
      <c r="P10" s="57" t="str">
        <f>IF(COUNTIF($A$6:$A$337,t_dates[[#This Row],[Field Name]])&gt;0,"y","n")</f>
        <v>y</v>
      </c>
      <c r="R10" s="55" t="b">
        <f>_xlfn.XLOOKUP(t_claims[[#This Row],[Field Name]],t_SelectFields[Field Name],t_SelectFields[Fields to Be Brought to Committee],FALSE)</f>
        <v>0</v>
      </c>
      <c r="S10" t="s">
        <v>49</v>
      </c>
      <c r="T10" t="s">
        <v>748</v>
      </c>
      <c r="U10" s="102" t="b">
        <f>_xlfn.XLOOKUP(t_claims[[#This Row],[Field Name]],t_VHIUseOnly[(Green Fields=Approved)],t_VHIUseOnly[Final],)</f>
        <v>0</v>
      </c>
      <c r="V10" s="57" t="s">
        <v>738</v>
      </c>
      <c r="W10" s="57" t="s">
        <v>738</v>
      </c>
      <c r="X10" s="57" t="s">
        <v>738</v>
      </c>
      <c r="Y10" s="57" t="s">
        <v>709</v>
      </c>
      <c r="Z10" s="57" t="s">
        <v>709</v>
      </c>
      <c r="AA10" s="57" t="s">
        <v>709</v>
      </c>
      <c r="AB10" s="57" t="s">
        <v>709</v>
      </c>
      <c r="AC10" s="57" t="s">
        <v>709</v>
      </c>
      <c r="AD10" s="57" t="str">
        <f>IF(COUNTIF($A$6:$A$337,t_claims[[#This Row],[Field Name]])&gt;0,"y","n")</f>
        <v>y</v>
      </c>
      <c r="AF10" s="55" t="b">
        <f>_xlfn.XLOOKUP(t_serv[[#This Row],[Field Name]],t_SelectFields[Field Name],t_SelectFields[Fields to Be Brought to Committee],FALSE)</f>
        <v>0</v>
      </c>
      <c r="AG10" t="s">
        <v>177</v>
      </c>
      <c r="AH10" t="s">
        <v>749</v>
      </c>
      <c r="AI10" t="b">
        <f>_xlfn.XLOOKUP(t_serv[[#This Row],[Field Name]],t_VHIUseOnly[(Green Fields=Approved)],t_VHIUseOnly[Final],)</f>
        <v>0</v>
      </c>
      <c r="AJ10" s="57" t="s">
        <v>738</v>
      </c>
      <c r="AK10" s="57" t="s">
        <v>709</v>
      </c>
      <c r="AL10" s="57" t="s">
        <v>709</v>
      </c>
      <c r="AM10" s="57" t="s">
        <v>709</v>
      </c>
      <c r="AN10" s="57" t="s">
        <v>709</v>
      </c>
      <c r="AO10" s="57" t="s">
        <v>709</v>
      </c>
      <c r="AP10" s="57" t="s">
        <v>709</v>
      </c>
      <c r="AQ10" s="57" t="str">
        <f>IF(COUNTIF($A$6:$A$337,t_serv[[#This Row],[Field Name]])&gt;0,"y","n")</f>
        <v>y</v>
      </c>
      <c r="AS10" s="55" t="b">
        <f>_xlfn.XLOOKUP(t_prov[[#This Row],[Field Name]],t_SelectFields[Field Name],t_SelectFields[Fields to Be Brought to Committee],FALSE)</f>
        <v>0</v>
      </c>
      <c r="AT10" s="56" t="s">
        <v>456</v>
      </c>
      <c r="AU10" t="s">
        <v>740</v>
      </c>
      <c r="AV10" t="b">
        <f>_xlfn.XLOOKUP(t_prov[[#This Row],[Field Name]],t_VHIUseOnly[(Green Fields=Approved)],t_VHIUseOnly[Final],)</f>
        <v>0</v>
      </c>
      <c r="AW10" s="57" t="s">
        <v>738</v>
      </c>
      <c r="AX10" s="57" t="s">
        <v>738</v>
      </c>
      <c r="AY10" s="57" t="s">
        <v>709</v>
      </c>
      <c r="AZ10" s="57" t="s">
        <v>709</v>
      </c>
      <c r="BA10" s="57" t="s">
        <v>709</v>
      </c>
      <c r="BB10" s="57" t="s">
        <v>709</v>
      </c>
      <c r="BC10" s="57" t="s">
        <v>709</v>
      </c>
      <c r="BD10" s="57" t="s">
        <v>709</v>
      </c>
      <c r="BE10" s="57" t="str">
        <f>IF(COUNTIF($A$6:$A$337,t_prov[[#This Row],[Field Name]])&gt;0,"y","n")</f>
        <v>y</v>
      </c>
      <c r="BU10" s="55" t="b">
        <f>_xlfn.XLOOKUP(t_pharm[[#This Row],[Field Name]],t_SelectFields[Field Name],t_SelectFields[Fields to Be Brought to Committee],FALSE)</f>
        <v>0</v>
      </c>
      <c r="BV10" t="s">
        <v>278</v>
      </c>
      <c r="BW10" t="s">
        <v>742</v>
      </c>
      <c r="BX10" t="b">
        <f>_xlfn.XLOOKUP(t_pharm[[#This Row],[Field Name]],t_VHIUseOnly[(Green Fields=Approved)],t_VHIUseOnly[Final],)</f>
        <v>0</v>
      </c>
      <c r="BY10" s="57" t="s">
        <v>709</v>
      </c>
      <c r="BZ10" s="57" t="s">
        <v>709</v>
      </c>
      <c r="CA10" s="57" t="s">
        <v>738</v>
      </c>
      <c r="CB10" s="57" t="s">
        <v>709</v>
      </c>
      <c r="CC10" s="57" t="s">
        <v>709</v>
      </c>
      <c r="CD10" s="57" t="s">
        <v>709</v>
      </c>
      <c r="CE10" s="57" t="s">
        <v>709</v>
      </c>
      <c r="CF10" s="57" t="s">
        <v>709</v>
      </c>
      <c r="CG10" s="57" t="str">
        <f>IF(COUNTIF($A$6:$A$337,t_pharm[[#This Row],[Field Name]])&gt;0,"y","n")</f>
        <v>y</v>
      </c>
      <c r="CI10" s="55" t="b">
        <f>_xlfn.XLOOKUP(t_metrics[[#This Row],[Field Name]],t_SelectFields[Field Name],t_SelectFields[Fields to Be Brought to Committee],FALSE)</f>
        <v>0</v>
      </c>
      <c r="CJ10" t="s">
        <v>689</v>
      </c>
      <c r="CK10" s="70" t="s">
        <v>689</v>
      </c>
      <c r="CL10" s="70" t="b">
        <f>_xlfn.XLOOKUP(t_metrics[[#This Row],[Field Name]],t_VHIUseOnly[(Green Fields=Approved)],t_VHIUseOnly[Final],)</f>
        <v>0</v>
      </c>
      <c r="CM10" s="57" t="s">
        <v>738</v>
      </c>
      <c r="CN10" s="57" t="s">
        <v>738</v>
      </c>
      <c r="CO10" s="57" t="s">
        <v>738</v>
      </c>
      <c r="CP10" s="57"/>
      <c r="CQ10" s="57"/>
      <c r="CR10" s="57"/>
      <c r="CS10" s="57"/>
      <c r="CT10" s="57"/>
      <c r="CU10" s="57" t="str">
        <f>IF(COUNTIF($A$6:$A$337,t_metrics[[#This Row],[Field Name]])&gt;0,"y","n")</f>
        <v>y</v>
      </c>
      <c r="CW10" s="55" t="b">
        <f>_xlfn.XLOOKUP(t_demo[[#This Row],[Field Name]],t_SelectFields[Field Name],t_SelectFields[Fields to Be Brought to Committee],FALSE)</f>
        <v>0</v>
      </c>
      <c r="CX10" t="s">
        <v>13</v>
      </c>
      <c r="CY10" t="s">
        <v>743</v>
      </c>
      <c r="CZ10" t="b">
        <f>_xlfn.XLOOKUP(t_demo[[#This Row],[Field Name]],t_VHIUseOnly[(Green Fields=Approved)],t_VHIUseOnly[Final],)</f>
        <v>0</v>
      </c>
      <c r="DA10" s="57" t="s">
        <v>709</v>
      </c>
      <c r="DB10" s="57" t="s">
        <v>709</v>
      </c>
      <c r="DC10" s="57" t="s">
        <v>709</v>
      </c>
      <c r="DD10" s="57" t="s">
        <v>738</v>
      </c>
      <c r="DE10" s="57" t="s">
        <v>709</v>
      </c>
      <c r="DF10" s="57" t="s">
        <v>709</v>
      </c>
      <c r="DG10" s="57" t="s">
        <v>709</v>
      </c>
      <c r="DH10" s="57" t="s">
        <v>709</v>
      </c>
      <c r="DI10" s="57" t="str">
        <f>IF(COUNTIF($A$6:$A$337,t_demo[[#This Row],[Field Name]])&gt;0,"y","n")</f>
        <v>y</v>
      </c>
      <c r="DK10" s="55" t="b">
        <f>_xlfn.XLOOKUP(t_enroll[[#This Row],[Field Name]],t_SelectFields[Field Name],t_SelectFields[Fields to Be Brought to Committee],FALSE)</f>
        <v>0</v>
      </c>
      <c r="DL10" t="s">
        <v>400</v>
      </c>
      <c r="DM10" t="s">
        <v>429</v>
      </c>
      <c r="DN10" t="b">
        <f>_xlfn.XLOOKUP(t_enroll[[#This Row],[Field Name]],t_VHIUseOnly[(Green Fields=Approved)],t_VHIUseOnly[Final],)</f>
        <v>0</v>
      </c>
      <c r="DO10" s="57" t="s">
        <v>709</v>
      </c>
      <c r="DP10" s="57" t="s">
        <v>709</v>
      </c>
      <c r="DQ10" s="57" t="s">
        <v>709</v>
      </c>
      <c r="DR10" s="57" t="s">
        <v>709</v>
      </c>
      <c r="DS10" s="57" t="s">
        <v>738</v>
      </c>
      <c r="DT10" s="57" t="s">
        <v>709</v>
      </c>
      <c r="DU10" s="57" t="s">
        <v>709</v>
      </c>
      <c r="DV10" s="57" t="s">
        <v>709</v>
      </c>
      <c r="DW10" s="57" t="str">
        <f>IF(COUNTIF($A$6:$A$337,t_enroll[[#This Row],[Field Name]])&gt;0,"y","n")</f>
        <v>y</v>
      </c>
    </row>
    <row r="11" spans="1:127" x14ac:dyDescent="0.25">
      <c r="A11" t="s">
        <v>435</v>
      </c>
      <c r="B11" t="b">
        <f t="shared" si="0"/>
        <v>1</v>
      </c>
      <c r="D11" s="55" t="b">
        <f>_xlfn.XLOOKUP(t_dates[[#This Row],[Field Name]],t_SelectFields[Field Name],t_SelectFields[Fields to Be Brought to Committee],FALSE)</f>
        <v>0</v>
      </c>
      <c r="E11" s="56" t="s">
        <v>447</v>
      </c>
      <c r="F11" t="s">
        <v>737</v>
      </c>
      <c r="G11" t="b">
        <f>_xlfn.XLOOKUP(t_dates[[#This Row],[Field Name]],t_VHIUseOnly[(Green Fields=Approved)],t_VHIUseOnly[Final],)</f>
        <v>0</v>
      </c>
      <c r="H11" s="57" t="s">
        <v>738</v>
      </c>
      <c r="I11" s="57" t="s">
        <v>709</v>
      </c>
      <c r="J11" s="57" t="s">
        <v>709</v>
      </c>
      <c r="K11" s="57" t="s">
        <v>709</v>
      </c>
      <c r="L11" s="57" t="s">
        <v>709</v>
      </c>
      <c r="M11" s="57" t="s">
        <v>709</v>
      </c>
      <c r="N11" s="57" t="s">
        <v>709</v>
      </c>
      <c r="O11" s="57" t="s">
        <v>709</v>
      </c>
      <c r="P11" s="57" t="str">
        <f>IF(COUNTIF($A$6:$A$337,t_dates[[#This Row],[Field Name]])&gt;0,"y","n")</f>
        <v>y</v>
      </c>
      <c r="R11" s="55" t="b">
        <f>_xlfn.XLOOKUP(t_claims[[#This Row],[Field Name]],t_SelectFields[Field Name],t_SelectFields[Fields to Be Brought to Committee],FALSE)</f>
        <v>0</v>
      </c>
      <c r="S11" t="s">
        <v>50</v>
      </c>
      <c r="T11" t="s">
        <v>748</v>
      </c>
      <c r="U11" s="102" t="b">
        <f>_xlfn.XLOOKUP(t_claims[[#This Row],[Field Name]],t_VHIUseOnly[(Green Fields=Approved)],t_VHIUseOnly[Final],)</f>
        <v>0</v>
      </c>
      <c r="V11" s="57" t="s">
        <v>738</v>
      </c>
      <c r="W11" s="57" t="s">
        <v>738</v>
      </c>
      <c r="X11" s="57" t="s">
        <v>738</v>
      </c>
      <c r="Y11" s="57" t="s">
        <v>709</v>
      </c>
      <c r="Z11" s="57" t="s">
        <v>709</v>
      </c>
      <c r="AA11" s="57" t="s">
        <v>709</v>
      </c>
      <c r="AB11" s="57" t="s">
        <v>709</v>
      </c>
      <c r="AC11" s="57" t="s">
        <v>709</v>
      </c>
      <c r="AD11" s="57" t="str">
        <f>IF(COUNTIF($A$6:$A$337,t_claims[[#This Row],[Field Name]])&gt;0,"y","n")</f>
        <v>y</v>
      </c>
      <c r="AF11" s="55" t="b">
        <f>_xlfn.XLOOKUP(t_serv[[#This Row],[Field Name]],t_SelectFields[Field Name],t_SelectFields[Fields to Be Brought to Committee],FALSE)</f>
        <v>0</v>
      </c>
      <c r="AG11" t="s">
        <v>590</v>
      </c>
      <c r="AH11" t="s">
        <v>739</v>
      </c>
      <c r="AI11" t="b">
        <f>_xlfn.XLOOKUP(t_serv[[#This Row],[Field Name]],t_VHIUseOnly[(Green Fields=Approved)],t_VHIUseOnly[Final],)</f>
        <v>0</v>
      </c>
      <c r="AJ11" s="57" t="s">
        <v>738</v>
      </c>
      <c r="AK11" s="57" t="s">
        <v>709</v>
      </c>
      <c r="AL11" s="57" t="s">
        <v>709</v>
      </c>
      <c r="AM11" s="57" t="s">
        <v>709</v>
      </c>
      <c r="AN11" s="57" t="s">
        <v>709</v>
      </c>
      <c r="AO11" s="57" t="s">
        <v>709</v>
      </c>
      <c r="AP11" s="57" t="s">
        <v>709</v>
      </c>
      <c r="AQ11" s="57" t="str">
        <f>IF(COUNTIF($A$6:$A$337,t_serv[[#This Row],[Field Name]])&gt;0,"y","n")</f>
        <v>y</v>
      </c>
      <c r="AS11" s="55" t="b">
        <f>_xlfn.XLOOKUP(t_prov[[#This Row],[Field Name]],t_SelectFields[Field Name],t_SelectFields[Fields to Be Brought to Committee],FALSE)</f>
        <v>0</v>
      </c>
      <c r="AT11" s="56" t="s">
        <v>457</v>
      </c>
      <c r="AU11" t="s">
        <v>740</v>
      </c>
      <c r="AV11" t="b">
        <f>_xlfn.XLOOKUP(t_prov[[#This Row],[Field Name]],t_VHIUseOnly[(Green Fields=Approved)],t_VHIUseOnly[Final],)</f>
        <v>0</v>
      </c>
      <c r="AW11" s="57" t="s">
        <v>738</v>
      </c>
      <c r="AX11" s="57" t="s">
        <v>738</v>
      </c>
      <c r="AY11" s="57" t="s">
        <v>709</v>
      </c>
      <c r="AZ11" s="57" t="s">
        <v>709</v>
      </c>
      <c r="BA11" s="57" t="s">
        <v>709</v>
      </c>
      <c r="BB11" s="57" t="s">
        <v>709</v>
      </c>
      <c r="BC11" s="57" t="s">
        <v>709</v>
      </c>
      <c r="BD11" s="57" t="s">
        <v>709</v>
      </c>
      <c r="BE11" s="57" t="str">
        <f>IF(COUNTIF($A$6:$A$337,t_prov[[#This Row],[Field Name]])&gt;0,"y","n")</f>
        <v>y</v>
      </c>
      <c r="BU11" s="55" t="b">
        <f>_xlfn.XLOOKUP(t_pharm[[#This Row],[Field Name]],t_SelectFields[Field Name],t_SelectFields[Fields to Be Brought to Committee],FALSE)</f>
        <v>0</v>
      </c>
      <c r="BV11" t="s">
        <v>63</v>
      </c>
      <c r="BW11" t="s">
        <v>742</v>
      </c>
      <c r="BX11" t="b">
        <f>_xlfn.XLOOKUP(t_pharm[[#This Row],[Field Name]],t_VHIUseOnly[(Green Fields=Approved)],t_VHIUseOnly[Final],)</f>
        <v>0</v>
      </c>
      <c r="BY11" s="57" t="s">
        <v>709</v>
      </c>
      <c r="BZ11" s="57" t="s">
        <v>709</v>
      </c>
      <c r="CA11" s="57" t="s">
        <v>738</v>
      </c>
      <c r="CB11" s="57" t="s">
        <v>709</v>
      </c>
      <c r="CC11" s="57" t="s">
        <v>709</v>
      </c>
      <c r="CD11" s="57" t="s">
        <v>709</v>
      </c>
      <c r="CE11" s="57" t="s">
        <v>709</v>
      </c>
      <c r="CF11" s="57" t="s">
        <v>709</v>
      </c>
      <c r="CG11" s="57" t="str">
        <f>IF(COUNTIF($A$6:$A$337,t_pharm[[#This Row],[Field Name]])&gt;0,"y","n")</f>
        <v>y</v>
      </c>
      <c r="CI11" s="55" t="b">
        <f>_xlfn.XLOOKUP(t_metrics[[#This Row],[Field Name]],t_SelectFields[Field Name],t_SelectFields[Fields to Be Brought to Committee],FALSE)</f>
        <v>0</v>
      </c>
      <c r="CJ11" t="s">
        <v>691</v>
      </c>
      <c r="CK11" s="70" t="s">
        <v>691</v>
      </c>
      <c r="CL11" s="70" t="b">
        <f>_xlfn.XLOOKUP(t_metrics[[#This Row],[Field Name]],t_VHIUseOnly[(Green Fields=Approved)],t_VHIUseOnly[Final],)</f>
        <v>0</v>
      </c>
      <c r="CM11" s="57" t="s">
        <v>738</v>
      </c>
      <c r="CN11" s="57" t="s">
        <v>738</v>
      </c>
      <c r="CO11" s="57" t="s">
        <v>738</v>
      </c>
      <c r="CP11" s="57"/>
      <c r="CQ11" s="57"/>
      <c r="CR11" s="57"/>
      <c r="CS11" s="57"/>
      <c r="CT11" s="57"/>
      <c r="CU11" s="57" t="str">
        <f>IF(COUNTIF($A$6:$A$337,t_metrics[[#This Row],[Field Name]])&gt;0,"y","n")</f>
        <v>y</v>
      </c>
      <c r="CW11" s="55" t="b">
        <f>_xlfn.XLOOKUP(t_demo[[#This Row],[Field Name]],t_SelectFields[Field Name],t_SelectFields[Fields to Be Brought to Committee],FALSE)</f>
        <v>0</v>
      </c>
      <c r="CX11" t="s">
        <v>258</v>
      </c>
      <c r="CY11" t="s">
        <v>745</v>
      </c>
      <c r="CZ11" t="b">
        <f>_xlfn.XLOOKUP(t_demo[[#This Row],[Field Name]],t_VHIUseOnly[(Green Fields=Approved)],t_VHIUseOnly[Final],)</f>
        <v>0</v>
      </c>
      <c r="DA11" s="57" t="s">
        <v>709</v>
      </c>
      <c r="DB11" s="57" t="s">
        <v>709</v>
      </c>
      <c r="DC11" s="57" t="s">
        <v>709</v>
      </c>
      <c r="DD11" s="57" t="s">
        <v>738</v>
      </c>
      <c r="DE11" s="57" t="s">
        <v>709</v>
      </c>
      <c r="DF11" s="57" t="s">
        <v>709</v>
      </c>
      <c r="DG11" s="57" t="s">
        <v>709</v>
      </c>
      <c r="DH11" s="57" t="s">
        <v>709</v>
      </c>
      <c r="DI11" s="57" t="str">
        <f>IF(COUNTIF($A$6:$A$337,t_demo[[#This Row],[Field Name]])&gt;0,"y","n")</f>
        <v>y</v>
      </c>
      <c r="DK11" s="55" t="b">
        <f>_xlfn.XLOOKUP(t_enroll[[#This Row],[Field Name]],t_SelectFields[Field Name],t_SelectFields[Fields to Be Brought to Committee],FALSE)</f>
        <v>0</v>
      </c>
      <c r="DL11" t="s">
        <v>401</v>
      </c>
      <c r="DM11" t="s">
        <v>429</v>
      </c>
      <c r="DN11" t="b">
        <f>_xlfn.XLOOKUP(t_enroll[[#This Row],[Field Name]],t_VHIUseOnly[(Green Fields=Approved)],t_VHIUseOnly[Final],)</f>
        <v>0</v>
      </c>
      <c r="DO11" s="57" t="s">
        <v>709</v>
      </c>
      <c r="DP11" s="57" t="s">
        <v>709</v>
      </c>
      <c r="DQ11" s="57" t="s">
        <v>709</v>
      </c>
      <c r="DR11" s="57" t="s">
        <v>709</v>
      </c>
      <c r="DS11" s="57" t="s">
        <v>738</v>
      </c>
      <c r="DT11" s="57" t="s">
        <v>709</v>
      </c>
      <c r="DU11" s="57" t="s">
        <v>709</v>
      </c>
      <c r="DV11" s="57" t="s">
        <v>709</v>
      </c>
      <c r="DW11" s="57" t="str">
        <f>IF(COUNTIF($A$6:$A$337,t_enroll[[#This Row],[Field Name]])&gt;0,"y","n")</f>
        <v>y</v>
      </c>
    </row>
    <row r="12" spans="1:127" x14ac:dyDescent="0.25">
      <c r="A12" t="s">
        <v>447</v>
      </c>
      <c r="B12" t="b">
        <f t="shared" si="0"/>
        <v>1</v>
      </c>
      <c r="D12" s="55" t="b">
        <f>_xlfn.XLOOKUP(t_dates[[#This Row],[Field Name]],t_SelectFields[Field Name],t_SelectFields[Fields to Be Brought to Committee],FALSE)</f>
        <v>0</v>
      </c>
      <c r="E12" s="56" t="s">
        <v>436</v>
      </c>
      <c r="F12" t="s">
        <v>750</v>
      </c>
      <c r="G12" t="b">
        <f>_xlfn.XLOOKUP(t_dates[[#This Row],[Field Name]],t_VHIUseOnly[(Green Fields=Approved)],t_VHIUseOnly[Final],)</f>
        <v>0</v>
      </c>
      <c r="H12" s="57" t="s">
        <v>738</v>
      </c>
      <c r="I12" s="57" t="s">
        <v>709</v>
      </c>
      <c r="J12" s="57" t="s">
        <v>709</v>
      </c>
      <c r="K12" s="57" t="s">
        <v>709</v>
      </c>
      <c r="L12" s="57" t="s">
        <v>709</v>
      </c>
      <c r="M12" s="57" t="s">
        <v>709</v>
      </c>
      <c r="N12" s="57" t="s">
        <v>709</v>
      </c>
      <c r="O12" s="57" t="s">
        <v>709</v>
      </c>
      <c r="P12" s="57" t="str">
        <f>IF(COUNTIF($A$6:$A$337,t_dates[[#This Row],[Field Name]])&gt;0,"y","n")</f>
        <v>y</v>
      </c>
      <c r="R12" s="55" t="b">
        <f>_xlfn.XLOOKUP(t_claims[[#This Row],[Field Name]],t_SelectFields[Field Name],t_SelectFields[Fields to Be Brought to Committee],FALSE)</f>
        <v>0</v>
      </c>
      <c r="S12" t="s">
        <v>51</v>
      </c>
      <c r="T12" t="s">
        <v>748</v>
      </c>
      <c r="U12" s="102" t="b">
        <f>_xlfn.XLOOKUP(t_claims[[#This Row],[Field Name]],t_VHIUseOnly[(Green Fields=Approved)],t_VHIUseOnly[Final],)</f>
        <v>0</v>
      </c>
      <c r="V12" s="57" t="s">
        <v>738</v>
      </c>
      <c r="W12" s="57" t="s">
        <v>738</v>
      </c>
      <c r="X12" s="57" t="s">
        <v>709</v>
      </c>
      <c r="Y12" s="57" t="s">
        <v>709</v>
      </c>
      <c r="Z12" s="57" t="s">
        <v>709</v>
      </c>
      <c r="AA12" s="57" t="s">
        <v>709</v>
      </c>
      <c r="AB12" s="57" t="s">
        <v>709</v>
      </c>
      <c r="AC12" s="57" t="s">
        <v>709</v>
      </c>
      <c r="AD12" s="57" t="str">
        <f>IF(COUNTIF($A$6:$A$337,t_claims[[#This Row],[Field Name]])&gt;0,"y","n")</f>
        <v>y</v>
      </c>
      <c r="AF12" s="55" t="b">
        <f>_xlfn.XLOOKUP(t_serv[[#This Row],[Field Name]],t_SelectFields[Field Name],t_SelectFields[Fields to Be Brought to Committee],FALSE)</f>
        <v>0</v>
      </c>
      <c r="AG12" t="s">
        <v>29</v>
      </c>
      <c r="AH12" t="s">
        <v>739</v>
      </c>
      <c r="AI12" t="b">
        <f>_xlfn.XLOOKUP(t_serv[[#This Row],[Field Name]],t_VHIUseOnly[(Green Fields=Approved)],t_VHIUseOnly[Final],)</f>
        <v>0</v>
      </c>
      <c r="AJ12" s="57" t="s">
        <v>738</v>
      </c>
      <c r="AK12" s="57" t="s">
        <v>709</v>
      </c>
      <c r="AL12" s="57" t="s">
        <v>709</v>
      </c>
      <c r="AM12" s="57" t="s">
        <v>709</v>
      </c>
      <c r="AN12" s="57" t="s">
        <v>709</v>
      </c>
      <c r="AO12" s="57" t="s">
        <v>709</v>
      </c>
      <c r="AP12" s="57" t="s">
        <v>709</v>
      </c>
      <c r="AQ12" s="57" t="str">
        <f>IF(COUNTIF($A$6:$A$337,t_serv[[#This Row],[Field Name]])&gt;0,"y","n")</f>
        <v>y</v>
      </c>
      <c r="AS12" s="55" t="b">
        <f>_xlfn.XLOOKUP(t_prov[[#This Row],[Field Name]],t_SelectFields[Field Name],t_SelectFields[Fields to Be Brought to Committee],FALSE)</f>
        <v>0</v>
      </c>
      <c r="AT12" s="56" t="s">
        <v>458</v>
      </c>
      <c r="AU12" t="s">
        <v>740</v>
      </c>
      <c r="AV12" t="b">
        <f>_xlfn.XLOOKUP(t_prov[[#This Row],[Field Name]],t_VHIUseOnly[(Green Fields=Approved)],t_VHIUseOnly[Final],)</f>
        <v>0</v>
      </c>
      <c r="AW12" s="57" t="s">
        <v>738</v>
      </c>
      <c r="AX12" s="57" t="s">
        <v>738</v>
      </c>
      <c r="AY12" s="57" t="s">
        <v>709</v>
      </c>
      <c r="AZ12" s="57" t="s">
        <v>709</v>
      </c>
      <c r="BA12" s="57" t="s">
        <v>709</v>
      </c>
      <c r="BB12" s="57" t="s">
        <v>709</v>
      </c>
      <c r="BC12" s="57" t="s">
        <v>709</v>
      </c>
      <c r="BD12" s="57" t="s">
        <v>709</v>
      </c>
      <c r="BE12" s="57" t="str">
        <f>IF(COUNTIF($A$6:$A$337,t_prov[[#This Row],[Field Name]])&gt;0,"y","n")</f>
        <v>y</v>
      </c>
      <c r="BU12" s="55" t="b">
        <f>_xlfn.XLOOKUP(t_pharm[[#This Row],[Field Name]],t_SelectFields[Field Name],t_SelectFields[Fields to Be Brought to Committee],FALSE)</f>
        <v>0</v>
      </c>
      <c r="BV12" t="s">
        <v>272</v>
      </c>
      <c r="BW12" t="s">
        <v>742</v>
      </c>
      <c r="BX12" t="b">
        <f>_xlfn.XLOOKUP(t_pharm[[#This Row],[Field Name]],t_VHIUseOnly[(Green Fields=Approved)],t_VHIUseOnly[Final],)</f>
        <v>0</v>
      </c>
      <c r="BY12" s="57" t="s">
        <v>709</v>
      </c>
      <c r="BZ12" s="57" t="s">
        <v>709</v>
      </c>
      <c r="CA12" s="57" t="s">
        <v>738</v>
      </c>
      <c r="CB12" s="57" t="s">
        <v>709</v>
      </c>
      <c r="CC12" s="57" t="s">
        <v>709</v>
      </c>
      <c r="CD12" s="57" t="s">
        <v>709</v>
      </c>
      <c r="CE12" s="57" t="s">
        <v>709</v>
      </c>
      <c r="CF12" s="57" t="s">
        <v>709</v>
      </c>
      <c r="CG12" s="57" t="str">
        <f>IF(COUNTIF($A$6:$A$337,t_pharm[[#This Row],[Field Name]])&gt;0,"y","n")</f>
        <v>y</v>
      </c>
      <c r="CI12" s="55" t="b">
        <f>_xlfn.XLOOKUP(t_metrics[[#This Row],[Field Name]],t_SelectFields[Field Name],t_SelectFields[Fields to Be Brought to Committee],FALSE)</f>
        <v>0</v>
      </c>
      <c r="CJ12" t="s">
        <v>692</v>
      </c>
      <c r="CK12" s="70" t="s">
        <v>692</v>
      </c>
      <c r="CL12" s="70" t="b">
        <f>_xlfn.XLOOKUP(t_metrics[[#This Row],[Field Name]],t_VHIUseOnly[(Green Fields=Approved)],t_VHIUseOnly[Final],)</f>
        <v>0</v>
      </c>
      <c r="CM12" s="57" t="s">
        <v>738</v>
      </c>
      <c r="CN12" s="57" t="s">
        <v>738</v>
      </c>
      <c r="CO12" s="57" t="s">
        <v>738</v>
      </c>
      <c r="CP12" s="57"/>
      <c r="CQ12" s="57"/>
      <c r="CR12" s="57"/>
      <c r="CS12" s="57"/>
      <c r="CT12" s="57"/>
      <c r="CU12" s="57" t="str">
        <f>IF(COUNTIF($A$6:$A$337,t_metrics[[#This Row],[Field Name]])&gt;0,"y","n")</f>
        <v>y</v>
      </c>
      <c r="CW12" s="55" t="b">
        <f>_xlfn.XLOOKUP(t_demo[[#This Row],[Field Name]],t_SelectFields[Field Name],t_SelectFields[Fields to Be Brought to Committee],FALSE)</f>
        <v>0</v>
      </c>
      <c r="CX12" t="s">
        <v>398</v>
      </c>
      <c r="CY12" t="s">
        <v>745</v>
      </c>
      <c r="CZ12" t="b">
        <f>_xlfn.XLOOKUP(t_demo[[#This Row],[Field Name]],t_VHIUseOnly[(Green Fields=Approved)],t_VHIUseOnly[Final],)</f>
        <v>0</v>
      </c>
      <c r="DA12" s="57" t="s">
        <v>709</v>
      </c>
      <c r="DB12" s="57" t="s">
        <v>709</v>
      </c>
      <c r="DC12" s="57" t="s">
        <v>709</v>
      </c>
      <c r="DD12" s="57" t="s">
        <v>738</v>
      </c>
      <c r="DE12" s="57" t="s">
        <v>709</v>
      </c>
      <c r="DF12" s="57" t="s">
        <v>709</v>
      </c>
      <c r="DG12" s="57" t="s">
        <v>709</v>
      </c>
      <c r="DH12" s="57" t="s">
        <v>709</v>
      </c>
      <c r="DI12" s="57" t="str">
        <f>IF(COUNTIF($A$6:$A$337,t_demo[[#This Row],[Field Name]])&gt;0,"y","n")</f>
        <v>y</v>
      </c>
      <c r="DK12" s="55" t="b">
        <f>_xlfn.XLOOKUP(t_enroll[[#This Row],[Field Name]],t_SelectFields[Field Name],t_SelectFields[Fields to Be Brought to Committee],FALSE)</f>
        <v>0</v>
      </c>
      <c r="DL12" t="s">
        <v>405</v>
      </c>
      <c r="DM12" t="s">
        <v>429</v>
      </c>
      <c r="DN12" t="b">
        <f>_xlfn.XLOOKUP(t_enroll[[#This Row],[Field Name]],t_VHIUseOnly[(Green Fields=Approved)],t_VHIUseOnly[Final],)</f>
        <v>0</v>
      </c>
      <c r="DO12" s="57" t="s">
        <v>709</v>
      </c>
      <c r="DP12" s="57" t="s">
        <v>709</v>
      </c>
      <c r="DQ12" s="57" t="s">
        <v>709</v>
      </c>
      <c r="DR12" s="57" t="s">
        <v>709</v>
      </c>
      <c r="DS12" s="57" t="s">
        <v>738</v>
      </c>
      <c r="DT12" s="57" t="s">
        <v>709</v>
      </c>
      <c r="DU12" s="57" t="s">
        <v>709</v>
      </c>
      <c r="DV12" s="57" t="s">
        <v>709</v>
      </c>
      <c r="DW12" s="57" t="str">
        <f>IF(COUNTIF($A$6:$A$337,t_enroll[[#This Row],[Field Name]])&gt;0,"y","n")</f>
        <v>y</v>
      </c>
    </row>
    <row r="13" spans="1:127" x14ac:dyDescent="0.25">
      <c r="A13" t="s">
        <v>436</v>
      </c>
      <c r="B13" t="b">
        <f t="shared" si="0"/>
        <v>1</v>
      </c>
      <c r="D13" s="55" t="b">
        <f>_xlfn.XLOOKUP(t_dates[[#This Row],[Field Name]],t_SelectFields[Field Name],t_SelectFields[Fields to Be Brought to Committee],FALSE)</f>
        <v>0</v>
      </c>
      <c r="E13" s="56" t="s">
        <v>20</v>
      </c>
      <c r="F13" t="s">
        <v>750</v>
      </c>
      <c r="G13" t="b">
        <f>_xlfn.XLOOKUP(t_dates[[#This Row],[Field Name]],t_VHIUseOnly[(Green Fields=Approved)],t_VHIUseOnly[Final],)</f>
        <v>0</v>
      </c>
      <c r="H13" s="57" t="s">
        <v>738</v>
      </c>
      <c r="I13" s="57" t="s">
        <v>709</v>
      </c>
      <c r="J13" s="57" t="s">
        <v>709</v>
      </c>
      <c r="K13" s="57" t="s">
        <v>709</v>
      </c>
      <c r="L13" s="57" t="s">
        <v>709</v>
      </c>
      <c r="M13" s="57" t="s">
        <v>709</v>
      </c>
      <c r="N13" s="57" t="s">
        <v>709</v>
      </c>
      <c r="O13" s="57" t="s">
        <v>709</v>
      </c>
      <c r="P13" s="57" t="str">
        <f>IF(COUNTIF($A$6:$A$337,t_dates[[#This Row],[Field Name]])&gt;0,"y","n")</f>
        <v>y</v>
      </c>
      <c r="R13" s="55" t="b">
        <f>_xlfn.XLOOKUP(t_claims[[#This Row],[Field Name]],t_SelectFields[Field Name],t_SelectFields[Fields to Be Brought to Committee],FALSE)</f>
        <v>0</v>
      </c>
      <c r="S13" t="s">
        <v>387</v>
      </c>
      <c r="T13" t="s">
        <v>751</v>
      </c>
      <c r="U13" s="102" t="b">
        <f>_xlfn.XLOOKUP(t_claims[[#This Row],[Field Name]],t_VHIUseOnly[(Green Fields=Approved)],t_VHIUseOnly[Final],)</f>
        <v>0</v>
      </c>
      <c r="V13" s="57" t="s">
        <v>709</v>
      </c>
      <c r="W13" s="57" t="s">
        <v>709</v>
      </c>
      <c r="X13" s="57" t="s">
        <v>709</v>
      </c>
      <c r="Y13" s="57" t="s">
        <v>709</v>
      </c>
      <c r="Z13" s="57" t="s">
        <v>709</v>
      </c>
      <c r="AA13" s="57" t="s">
        <v>738</v>
      </c>
      <c r="AB13" s="57" t="s">
        <v>709</v>
      </c>
      <c r="AC13" s="57" t="s">
        <v>709</v>
      </c>
      <c r="AD13" s="57" t="str">
        <f>IF(COUNTIF($A$6:$A$337,t_claims[[#This Row],[Field Name]])&gt;0,"y","n")</f>
        <v>y</v>
      </c>
      <c r="AF13" s="55" t="b">
        <f>_xlfn.XLOOKUP(t_serv[[#This Row],[Field Name]],t_SelectFields[Field Name],t_SelectFields[Fields to Be Brought to Committee],FALSE)</f>
        <v>0</v>
      </c>
      <c r="AG13" t="s">
        <v>152</v>
      </c>
      <c r="AH13" t="s">
        <v>739</v>
      </c>
      <c r="AI13" t="b">
        <f>_xlfn.XLOOKUP(t_serv[[#This Row],[Field Name]],t_VHIUseOnly[(Green Fields=Approved)],t_VHIUseOnly[Final],)</f>
        <v>0</v>
      </c>
      <c r="AJ13" s="57" t="s">
        <v>738</v>
      </c>
      <c r="AK13" s="57" t="s">
        <v>709</v>
      </c>
      <c r="AL13" s="57" t="s">
        <v>709</v>
      </c>
      <c r="AM13" s="57" t="s">
        <v>709</v>
      </c>
      <c r="AN13" s="57" t="s">
        <v>709</v>
      </c>
      <c r="AO13" s="57" t="s">
        <v>709</v>
      </c>
      <c r="AP13" s="57" t="s">
        <v>709</v>
      </c>
      <c r="AQ13" s="57" t="str">
        <f>IF(COUNTIF($A$6:$A$337,t_serv[[#This Row],[Field Name]])&gt;0,"y","n")</f>
        <v>y</v>
      </c>
      <c r="AS13" s="55" t="b">
        <f>_xlfn.XLOOKUP(t_prov[[#This Row],[Field Name]],t_SelectFields[Field Name],t_SelectFields[Fields to Be Brought to Committee],FALSE)</f>
        <v>0</v>
      </c>
      <c r="AT13" s="56" t="s">
        <v>459</v>
      </c>
      <c r="AU13" t="s">
        <v>740</v>
      </c>
      <c r="AV13" t="b">
        <f>_xlfn.XLOOKUP(t_prov[[#This Row],[Field Name]],t_VHIUseOnly[(Green Fields=Approved)],t_VHIUseOnly[Final],)</f>
        <v>0</v>
      </c>
      <c r="AW13" s="57" t="s">
        <v>738</v>
      </c>
      <c r="AX13" s="57" t="s">
        <v>738</v>
      </c>
      <c r="AY13" s="57" t="s">
        <v>709</v>
      </c>
      <c r="AZ13" s="57" t="s">
        <v>709</v>
      </c>
      <c r="BA13" s="57" t="s">
        <v>709</v>
      </c>
      <c r="BB13" s="57" t="s">
        <v>709</v>
      </c>
      <c r="BC13" s="57" t="s">
        <v>709</v>
      </c>
      <c r="BD13" s="57" t="s">
        <v>709</v>
      </c>
      <c r="BE13" s="57" t="str">
        <f>IF(COUNTIF($A$6:$A$337,t_prov[[#This Row],[Field Name]])&gt;0,"y","n")</f>
        <v>y</v>
      </c>
      <c r="BU13" s="55" t="b">
        <f>_xlfn.XLOOKUP(t_pharm[[#This Row],[Field Name]],t_SelectFields[Field Name],t_SelectFields[Fields to Be Brought to Committee],FALSE)</f>
        <v>0</v>
      </c>
      <c r="BV13" t="s">
        <v>64</v>
      </c>
      <c r="BW13" t="s">
        <v>742</v>
      </c>
      <c r="BX13" t="b">
        <f>_xlfn.XLOOKUP(t_pharm[[#This Row],[Field Name]],t_VHIUseOnly[(Green Fields=Approved)],t_VHIUseOnly[Final],)</f>
        <v>0</v>
      </c>
      <c r="BY13" s="57" t="s">
        <v>709</v>
      </c>
      <c r="BZ13" s="57" t="s">
        <v>709</v>
      </c>
      <c r="CA13" s="57" t="s">
        <v>738</v>
      </c>
      <c r="CB13" s="57" t="s">
        <v>709</v>
      </c>
      <c r="CC13" s="57" t="s">
        <v>709</v>
      </c>
      <c r="CD13" s="57" t="s">
        <v>709</v>
      </c>
      <c r="CE13" s="57" t="s">
        <v>709</v>
      </c>
      <c r="CF13" s="57" t="s">
        <v>709</v>
      </c>
      <c r="CG13" s="57" t="str">
        <f>IF(COUNTIF($A$6:$A$337,t_pharm[[#This Row],[Field Name]])&gt;0,"y","n")</f>
        <v>y</v>
      </c>
      <c r="CI13" s="55" t="b">
        <f>_xlfn.XLOOKUP(t_metrics[[#This Row],[Field Name]],t_SelectFields[Field Name],t_SelectFields[Fields to Be Brought to Committee],FALSE)</f>
        <v>0</v>
      </c>
      <c r="CJ13" t="s">
        <v>704</v>
      </c>
      <c r="CK13" s="70" t="s">
        <v>704</v>
      </c>
      <c r="CL13" s="70" t="b">
        <f>_xlfn.XLOOKUP(t_metrics[[#This Row],[Field Name]],t_VHIUseOnly[(Green Fields=Approved)],t_VHIUseOnly[Final],)</f>
        <v>0</v>
      </c>
      <c r="CM13" s="57" t="s">
        <v>738</v>
      </c>
      <c r="CN13" s="57" t="s">
        <v>738</v>
      </c>
      <c r="CO13" s="57" t="s">
        <v>738</v>
      </c>
      <c r="CP13" s="57"/>
      <c r="CQ13" s="57"/>
      <c r="CR13" s="57"/>
      <c r="CS13" s="57"/>
      <c r="CT13" s="57"/>
      <c r="CU13" s="57" t="str">
        <f>IF(COUNTIF($A$6:$A$337,t_metrics[[#This Row],[Field Name]])&gt;0,"y","n")</f>
        <v>y</v>
      </c>
      <c r="CW13" s="55" t="b">
        <f>_xlfn.XLOOKUP(t_demo[[#This Row],[Field Name]],t_SelectFields[Field Name],t_SelectFields[Fields to Be Brought to Committee],FALSE)</f>
        <v>0</v>
      </c>
      <c r="CX13" t="s">
        <v>399</v>
      </c>
      <c r="CY13" t="s">
        <v>745</v>
      </c>
      <c r="CZ13" t="b">
        <f>_xlfn.XLOOKUP(t_demo[[#This Row],[Field Name]],t_VHIUseOnly[(Green Fields=Approved)],t_VHIUseOnly[Final],)</f>
        <v>0</v>
      </c>
      <c r="DA13" s="57" t="s">
        <v>709</v>
      </c>
      <c r="DB13" s="57" t="s">
        <v>709</v>
      </c>
      <c r="DC13" s="57" t="s">
        <v>709</v>
      </c>
      <c r="DD13" s="57" t="s">
        <v>738</v>
      </c>
      <c r="DE13" s="57" t="s">
        <v>709</v>
      </c>
      <c r="DF13" s="57" t="s">
        <v>709</v>
      </c>
      <c r="DG13" s="57" t="s">
        <v>709</v>
      </c>
      <c r="DH13" s="57" t="s">
        <v>709</v>
      </c>
      <c r="DI13" s="57" t="str">
        <f>IF(COUNTIF($A$6:$A$337,t_demo[[#This Row],[Field Name]])&gt;0,"y","n")</f>
        <v>y</v>
      </c>
      <c r="DK13" s="55" t="b">
        <f>_xlfn.XLOOKUP(t_enroll[[#This Row],[Field Name]],t_SelectFields[Field Name],t_SelectFields[Fields to Be Brought to Committee],FALSE)</f>
        <v>0</v>
      </c>
      <c r="DL13" t="s">
        <v>406</v>
      </c>
      <c r="DM13" t="s">
        <v>429</v>
      </c>
      <c r="DN13" t="b">
        <f>_xlfn.XLOOKUP(t_enroll[[#This Row],[Field Name]],t_VHIUseOnly[(Green Fields=Approved)],t_VHIUseOnly[Final],)</f>
        <v>0</v>
      </c>
      <c r="DO13" s="57" t="s">
        <v>709</v>
      </c>
      <c r="DP13" s="57" t="s">
        <v>709</v>
      </c>
      <c r="DQ13" s="57" t="s">
        <v>709</v>
      </c>
      <c r="DR13" s="57" t="s">
        <v>709</v>
      </c>
      <c r="DS13" s="57" t="s">
        <v>738</v>
      </c>
      <c r="DT13" s="57" t="s">
        <v>709</v>
      </c>
      <c r="DU13" s="57" t="s">
        <v>709</v>
      </c>
      <c r="DV13" s="57" t="s">
        <v>709</v>
      </c>
      <c r="DW13" s="57" t="str">
        <f>IF(COUNTIF($A$6:$A$337,t_enroll[[#This Row],[Field Name]])&gt;0,"y","n")</f>
        <v>y</v>
      </c>
    </row>
    <row r="14" spans="1:127" x14ac:dyDescent="0.25">
      <c r="A14" t="s">
        <v>20</v>
      </c>
      <c r="B14" t="b">
        <f t="shared" si="0"/>
        <v>1</v>
      </c>
      <c r="D14" s="55" t="b">
        <f>_xlfn.XLOOKUP(t_dates[[#This Row],[Field Name]],t_SelectFields[Field Name],t_SelectFields[Fields to Be Brought to Committee],FALSE)</f>
        <v>0</v>
      </c>
      <c r="E14" s="56" t="s">
        <v>111</v>
      </c>
      <c r="F14" t="s">
        <v>750</v>
      </c>
      <c r="G14" t="b">
        <f>_xlfn.XLOOKUP(t_dates[[#This Row],[Field Name]],t_VHIUseOnly[(Green Fields=Approved)],t_VHIUseOnly[Final],)</f>
        <v>0</v>
      </c>
      <c r="H14" s="57" t="s">
        <v>738</v>
      </c>
      <c r="I14" s="57" t="s">
        <v>709</v>
      </c>
      <c r="J14" s="57" t="s">
        <v>709</v>
      </c>
      <c r="K14" s="57" t="s">
        <v>709</v>
      </c>
      <c r="L14" s="57" t="s">
        <v>709</v>
      </c>
      <c r="M14" s="57" t="s">
        <v>709</v>
      </c>
      <c r="N14" s="57" t="s">
        <v>709</v>
      </c>
      <c r="O14" s="57" t="s">
        <v>709</v>
      </c>
      <c r="P14" s="57" t="str">
        <f>IF(COUNTIF($A$6:$A$337,t_dates[[#This Row],[Field Name]])&gt;0,"y","n")</f>
        <v>y</v>
      </c>
      <c r="R14" s="55" t="b">
        <f>_xlfn.XLOOKUP(t_claims[[#This Row],[Field Name]],t_SelectFields[Field Name],t_SelectFields[Fields to Be Brought to Committee],FALSE)</f>
        <v>0</v>
      </c>
      <c r="S14" t="s">
        <v>388</v>
      </c>
      <c r="T14" t="s">
        <v>751</v>
      </c>
      <c r="U14" s="102" t="b">
        <f>_xlfn.XLOOKUP(t_claims[[#This Row],[Field Name]],t_VHIUseOnly[(Green Fields=Approved)],t_VHIUseOnly[Final],)</f>
        <v>0</v>
      </c>
      <c r="V14" s="57" t="s">
        <v>709</v>
      </c>
      <c r="W14" s="57" t="s">
        <v>709</v>
      </c>
      <c r="X14" s="57" t="s">
        <v>709</v>
      </c>
      <c r="Y14" s="57" t="s">
        <v>709</v>
      </c>
      <c r="Z14" s="57" t="s">
        <v>709</v>
      </c>
      <c r="AA14" s="57" t="s">
        <v>738</v>
      </c>
      <c r="AB14" s="57" t="s">
        <v>709</v>
      </c>
      <c r="AC14" s="57" t="s">
        <v>709</v>
      </c>
      <c r="AD14" s="57" t="str">
        <f>IF(COUNTIF($A$6:$A$337,t_claims[[#This Row],[Field Name]])&gt;0,"y","n")</f>
        <v>y</v>
      </c>
      <c r="AF14" s="55" t="b">
        <f>_xlfn.XLOOKUP(t_serv[[#This Row],[Field Name]],t_SelectFields[Field Name],t_SelectFields[Fields to Be Brought to Committee],FALSE)</f>
        <v>0</v>
      </c>
      <c r="AG14" t="s">
        <v>79</v>
      </c>
      <c r="AH14" t="s">
        <v>747</v>
      </c>
      <c r="AI14" t="b">
        <f>_xlfn.XLOOKUP(t_serv[[#This Row],[Field Name]],t_VHIUseOnly[(Green Fields=Approved)],t_VHIUseOnly[Final],)</f>
        <v>0</v>
      </c>
      <c r="AJ14" s="57" t="s">
        <v>709</v>
      </c>
      <c r="AK14" s="57" t="s">
        <v>709</v>
      </c>
      <c r="AL14" s="57" t="s">
        <v>709</v>
      </c>
      <c r="AM14" s="57" t="s">
        <v>709</v>
      </c>
      <c r="AN14" s="57" t="s">
        <v>709</v>
      </c>
      <c r="AO14" s="57" t="s">
        <v>709</v>
      </c>
      <c r="AP14" s="57" t="s">
        <v>709</v>
      </c>
      <c r="AQ14" s="57" t="str">
        <f>IF(COUNTIF($A$6:$A$337,t_serv[[#This Row],[Field Name]])&gt;0,"y","n")</f>
        <v>y</v>
      </c>
      <c r="AS14" s="55" t="b">
        <f>_xlfn.XLOOKUP(t_prov[[#This Row],[Field Name]],t_SelectFields[Field Name],t_SelectFields[Fields to Be Brought to Committee],FALSE)</f>
        <v>0</v>
      </c>
      <c r="AT14" s="56" t="s">
        <v>460</v>
      </c>
      <c r="AU14" t="s">
        <v>740</v>
      </c>
      <c r="AV14" t="b">
        <f>_xlfn.XLOOKUP(t_prov[[#This Row],[Field Name]],t_VHIUseOnly[(Green Fields=Approved)],t_VHIUseOnly[Final],)</f>
        <v>0</v>
      </c>
      <c r="AW14" s="57" t="s">
        <v>738</v>
      </c>
      <c r="AX14" s="57" t="s">
        <v>738</v>
      </c>
      <c r="AY14" s="57" t="s">
        <v>709</v>
      </c>
      <c r="AZ14" s="57" t="s">
        <v>709</v>
      </c>
      <c r="BA14" s="57" t="s">
        <v>709</v>
      </c>
      <c r="BB14" s="57" t="s">
        <v>709</v>
      </c>
      <c r="BC14" s="57" t="s">
        <v>709</v>
      </c>
      <c r="BD14" s="57" t="s">
        <v>709</v>
      </c>
      <c r="BE14" s="57" t="str">
        <f>IF(COUNTIF($A$6:$A$337,t_prov[[#This Row],[Field Name]])&gt;0,"y","n")</f>
        <v>y</v>
      </c>
      <c r="BU14" s="55" t="b">
        <f>_xlfn.XLOOKUP(t_pharm[[#This Row],[Field Name]],t_SelectFields[Field Name],t_SelectFields[Fields to Be Brought to Committee],FALSE)</f>
        <v>0</v>
      </c>
      <c r="BV14" t="s">
        <v>416</v>
      </c>
      <c r="BW14" t="s">
        <v>742</v>
      </c>
      <c r="BX14" t="b">
        <f>_xlfn.XLOOKUP(t_pharm[[#This Row],[Field Name]],t_VHIUseOnly[(Green Fields=Approved)],t_VHIUseOnly[Final],)</f>
        <v>0</v>
      </c>
      <c r="BY14" s="57" t="s">
        <v>709</v>
      </c>
      <c r="BZ14" s="57" t="s">
        <v>709</v>
      </c>
      <c r="CA14" s="57" t="s">
        <v>738</v>
      </c>
      <c r="CB14" s="57" t="s">
        <v>709</v>
      </c>
      <c r="CC14" s="57" t="s">
        <v>709</v>
      </c>
      <c r="CD14" s="57" t="s">
        <v>709</v>
      </c>
      <c r="CE14" s="57" t="s">
        <v>709</v>
      </c>
      <c r="CF14" s="57" t="s">
        <v>709</v>
      </c>
      <c r="CG14" s="57" t="str">
        <f>IF(COUNTIF($A$6:$A$337,t_pharm[[#This Row],[Field Name]])&gt;0,"y","n")</f>
        <v>y</v>
      </c>
      <c r="CI14" s="55" t="b">
        <f>_xlfn.XLOOKUP(t_metrics[[#This Row],[Field Name]],t_SelectFields[Field Name],t_SelectFields[Fields to Be Brought to Committee],FALSE)</f>
        <v>0</v>
      </c>
      <c r="CJ14" t="s">
        <v>706</v>
      </c>
      <c r="CK14" s="70" t="s">
        <v>706</v>
      </c>
      <c r="CL14" s="70" t="b">
        <f>_xlfn.XLOOKUP(t_metrics[[#This Row],[Field Name]],t_VHIUseOnly[(Green Fields=Approved)],t_VHIUseOnly[Final],)</f>
        <v>0</v>
      </c>
      <c r="CM14" s="57" t="s">
        <v>738</v>
      </c>
      <c r="CN14" s="57" t="s">
        <v>738</v>
      </c>
      <c r="CO14" s="57" t="s">
        <v>738</v>
      </c>
      <c r="CP14" s="57"/>
      <c r="CQ14" s="57"/>
      <c r="CR14" s="57"/>
      <c r="CS14" s="57"/>
      <c r="CT14" s="57"/>
      <c r="CU14" s="57" t="str">
        <f>IF(COUNTIF($A$6:$A$337,t_metrics[[#This Row],[Field Name]])&gt;0,"y","n")</f>
        <v>y</v>
      </c>
      <c r="CW14" s="55" t="b">
        <f>_xlfn.XLOOKUP(t_demo[[#This Row],[Field Name]],t_SelectFields[Field Name],t_SelectFields[Fields to Be Brought to Committee],FALSE)</f>
        <v>0</v>
      </c>
      <c r="CX14" t="s">
        <v>408</v>
      </c>
      <c r="CY14" t="s">
        <v>743</v>
      </c>
      <c r="CZ14" t="b">
        <f>_xlfn.XLOOKUP(t_demo[[#This Row],[Field Name]],t_VHIUseOnly[(Green Fields=Approved)],t_VHIUseOnly[Final],)</f>
        <v>0</v>
      </c>
      <c r="DA14" s="57" t="s">
        <v>709</v>
      </c>
      <c r="DB14" s="57" t="s">
        <v>709</v>
      </c>
      <c r="DC14" s="57" t="s">
        <v>709</v>
      </c>
      <c r="DD14" s="57" t="s">
        <v>738</v>
      </c>
      <c r="DE14" s="57" t="s">
        <v>709</v>
      </c>
      <c r="DF14" s="57" t="s">
        <v>709</v>
      </c>
      <c r="DG14" s="57" t="s">
        <v>709</v>
      </c>
      <c r="DH14" s="57" t="s">
        <v>709</v>
      </c>
      <c r="DI14" s="57" t="str">
        <f>IF(COUNTIF($A$6:$A$337,t_demo[[#This Row],[Field Name]])&gt;0,"y","n")</f>
        <v>y</v>
      </c>
      <c r="DK14" s="55" t="b">
        <f>_xlfn.XLOOKUP(t_enroll[[#This Row],[Field Name]],t_SelectFields[Field Name],t_SelectFields[Fields to Be Brought to Committee],FALSE)</f>
        <v>0</v>
      </c>
      <c r="DL14" t="s">
        <v>407</v>
      </c>
      <c r="DM14" t="s">
        <v>429</v>
      </c>
      <c r="DN14" t="b">
        <f>_xlfn.XLOOKUP(t_enroll[[#This Row],[Field Name]],t_VHIUseOnly[(Green Fields=Approved)],t_VHIUseOnly[Final],)</f>
        <v>0</v>
      </c>
      <c r="DO14" s="57" t="s">
        <v>709</v>
      </c>
      <c r="DP14" s="57" t="s">
        <v>709</v>
      </c>
      <c r="DQ14" s="57" t="s">
        <v>709</v>
      </c>
      <c r="DR14" s="57" t="s">
        <v>709</v>
      </c>
      <c r="DS14" s="57" t="s">
        <v>738</v>
      </c>
      <c r="DT14" s="57" t="s">
        <v>709</v>
      </c>
      <c r="DU14" s="57" t="s">
        <v>709</v>
      </c>
      <c r="DV14" s="57" t="s">
        <v>709</v>
      </c>
      <c r="DW14" s="57" t="str">
        <f>IF(COUNTIF($A$6:$A$337,t_enroll[[#This Row],[Field Name]])&gt;0,"y","n")</f>
        <v>y</v>
      </c>
    </row>
    <row r="15" spans="1:127" x14ac:dyDescent="0.25">
      <c r="A15" t="s">
        <v>21</v>
      </c>
      <c r="B15" t="b">
        <f t="shared" si="0"/>
        <v>1</v>
      </c>
      <c r="D15" s="55" t="b">
        <f>_xlfn.XLOOKUP(t_dates[[#This Row],[Field Name]],t_SelectFields[Field Name],t_SelectFields[Fields to Be Brought to Committee],FALSE)</f>
        <v>0</v>
      </c>
      <c r="E15" s="56" t="s">
        <v>21</v>
      </c>
      <c r="F15" t="s">
        <v>750</v>
      </c>
      <c r="G15" t="b">
        <f>_xlfn.XLOOKUP(t_dates[[#This Row],[Field Name]],t_VHIUseOnly[(Green Fields=Approved)],t_VHIUseOnly[Final],)</f>
        <v>0</v>
      </c>
      <c r="H15" s="57" t="s">
        <v>738</v>
      </c>
      <c r="I15" s="57" t="s">
        <v>709</v>
      </c>
      <c r="J15" s="57" t="s">
        <v>709</v>
      </c>
      <c r="K15" s="57" t="s">
        <v>709</v>
      </c>
      <c r="L15" s="57" t="s">
        <v>709</v>
      </c>
      <c r="M15" s="57" t="s">
        <v>709</v>
      </c>
      <c r="N15" s="57" t="s">
        <v>709</v>
      </c>
      <c r="O15" s="57" t="s">
        <v>709</v>
      </c>
      <c r="P15" s="57" t="str">
        <f>IF(COUNTIF($A$6:$A$337,t_dates[[#This Row],[Field Name]])&gt;0,"y","n")</f>
        <v>y</v>
      </c>
      <c r="R15" s="55" t="b">
        <f>_xlfn.XLOOKUP(t_claims[[#This Row],[Field Name]],t_SelectFields[Field Name],t_SelectFields[Fields to Be Brought to Committee],FALSE)</f>
        <v>0</v>
      </c>
      <c r="S15" t="s">
        <v>389</v>
      </c>
      <c r="T15" t="s">
        <v>751</v>
      </c>
      <c r="U15" s="102" t="b">
        <f>_xlfn.XLOOKUP(t_claims[[#This Row],[Field Name]],t_VHIUseOnly[(Green Fields=Approved)],t_VHIUseOnly[Final],)</f>
        <v>0</v>
      </c>
      <c r="V15" s="57" t="s">
        <v>709</v>
      </c>
      <c r="W15" s="57" t="s">
        <v>709</v>
      </c>
      <c r="X15" s="57" t="s">
        <v>709</v>
      </c>
      <c r="Y15" s="57" t="s">
        <v>709</v>
      </c>
      <c r="Z15" s="57" t="s">
        <v>709</v>
      </c>
      <c r="AA15" s="57" t="s">
        <v>738</v>
      </c>
      <c r="AB15" s="57" t="s">
        <v>709</v>
      </c>
      <c r="AC15" s="57" t="s">
        <v>709</v>
      </c>
      <c r="AD15" s="57" t="str">
        <f>IF(COUNTIF($A$6:$A$337,t_claims[[#This Row],[Field Name]])&gt;0,"y","n")</f>
        <v>y</v>
      </c>
      <c r="AF15" s="55" t="b">
        <f>_xlfn.XLOOKUP(t_serv[[#This Row],[Field Name]],t_SelectFields[Field Name],t_SelectFields[Fields to Be Brought to Committee],FALSE)</f>
        <v>0</v>
      </c>
      <c r="AG15" t="s">
        <v>190</v>
      </c>
      <c r="AH15" t="s">
        <v>747</v>
      </c>
      <c r="AI15" t="b">
        <f>_xlfn.XLOOKUP(t_serv[[#This Row],[Field Name]],t_VHIUseOnly[(Green Fields=Approved)],t_VHIUseOnly[Final],)</f>
        <v>0</v>
      </c>
      <c r="AJ15" s="57" t="s">
        <v>709</v>
      </c>
      <c r="AK15" s="57" t="s">
        <v>709</v>
      </c>
      <c r="AL15" s="57" t="s">
        <v>709</v>
      </c>
      <c r="AM15" s="57" t="s">
        <v>709</v>
      </c>
      <c r="AN15" s="57" t="s">
        <v>709</v>
      </c>
      <c r="AO15" s="57" t="s">
        <v>709</v>
      </c>
      <c r="AP15" s="57" t="s">
        <v>709</v>
      </c>
      <c r="AQ15" s="57" t="str">
        <f>IF(COUNTIF($A$6:$A$337,t_serv[[#This Row],[Field Name]])&gt;0,"y","n")</f>
        <v>y</v>
      </c>
      <c r="AS15" s="55" t="b">
        <f>_xlfn.XLOOKUP(t_prov[[#This Row],[Field Name]],t_SelectFields[Field Name],t_SelectFields[Fields to Be Brought to Committee],FALSE)</f>
        <v>0</v>
      </c>
      <c r="AT15" s="56" t="s">
        <v>461</v>
      </c>
      <c r="AU15" t="s">
        <v>740</v>
      </c>
      <c r="AV15" t="b">
        <f>_xlfn.XLOOKUP(t_prov[[#This Row],[Field Name]],t_VHIUseOnly[(Green Fields=Approved)],t_VHIUseOnly[Final],)</f>
        <v>0</v>
      </c>
      <c r="AW15" s="57" t="s">
        <v>738</v>
      </c>
      <c r="AX15" s="57" t="s">
        <v>738</v>
      </c>
      <c r="AY15" s="57" t="s">
        <v>709</v>
      </c>
      <c r="AZ15" s="57" t="s">
        <v>709</v>
      </c>
      <c r="BA15" s="57" t="s">
        <v>709</v>
      </c>
      <c r="BB15" s="57" t="s">
        <v>709</v>
      </c>
      <c r="BC15" s="57" t="s">
        <v>709</v>
      </c>
      <c r="BD15" s="57" t="s">
        <v>709</v>
      </c>
      <c r="BE15" s="57" t="str">
        <f>IF(COUNTIF($A$6:$A$337,t_prov[[#This Row],[Field Name]])&gt;0,"y","n")</f>
        <v>y</v>
      </c>
      <c r="BU15" s="55" t="b">
        <f>_xlfn.XLOOKUP(t_pharm[[#This Row],[Field Name]],t_SelectFields[Field Name],t_SelectFields[Fields to Be Brought to Committee],FALSE)</f>
        <v>0</v>
      </c>
      <c r="BV15" t="s">
        <v>65</v>
      </c>
      <c r="BW15" t="s">
        <v>742</v>
      </c>
      <c r="BX15" t="b">
        <f>_xlfn.XLOOKUP(t_pharm[[#This Row],[Field Name]],t_VHIUseOnly[(Green Fields=Approved)],t_VHIUseOnly[Final],)</f>
        <v>0</v>
      </c>
      <c r="BY15" s="57" t="s">
        <v>709</v>
      </c>
      <c r="BZ15" s="57" t="s">
        <v>709</v>
      </c>
      <c r="CA15" s="57" t="s">
        <v>738</v>
      </c>
      <c r="CB15" s="57" t="s">
        <v>709</v>
      </c>
      <c r="CC15" s="57" t="s">
        <v>709</v>
      </c>
      <c r="CD15" s="57" t="s">
        <v>709</v>
      </c>
      <c r="CE15" s="57" t="s">
        <v>709</v>
      </c>
      <c r="CF15" s="57" t="s">
        <v>709</v>
      </c>
      <c r="CG15" s="57" t="str">
        <f>IF(COUNTIF($A$6:$A$337,t_pharm[[#This Row],[Field Name]])&gt;0,"y","n")</f>
        <v>y</v>
      </c>
      <c r="CI15" s="55" t="b">
        <f>_xlfn.XLOOKUP(t_metrics[[#This Row],[Field Name]],t_SelectFields[Field Name],t_SelectFields[Fields to Be Brought to Committee],FALSE)</f>
        <v>0</v>
      </c>
      <c r="CJ15" t="s">
        <v>705</v>
      </c>
      <c r="CK15" s="70" t="s">
        <v>705</v>
      </c>
      <c r="CL15" s="70" t="b">
        <f>_xlfn.XLOOKUP(t_metrics[[#This Row],[Field Name]],t_VHIUseOnly[(Green Fields=Approved)],t_VHIUseOnly[Final],)</f>
        <v>0</v>
      </c>
      <c r="CM15" s="57" t="s">
        <v>738</v>
      </c>
      <c r="CN15" s="57" t="s">
        <v>738</v>
      </c>
      <c r="CO15" s="57" t="s">
        <v>738</v>
      </c>
      <c r="CP15" s="57" t="s">
        <v>709</v>
      </c>
      <c r="CQ15" s="57" t="s">
        <v>709</v>
      </c>
      <c r="CR15" s="57" t="s">
        <v>709</v>
      </c>
      <c r="CS15" s="57" t="s">
        <v>709</v>
      </c>
      <c r="CT15" s="57" t="s">
        <v>709</v>
      </c>
      <c r="CU15" s="57" t="str">
        <f>IF(COUNTIF($A$6:$A$337,t_metrics[[#This Row],[Field Name]])&gt;0,"y","n")</f>
        <v>y</v>
      </c>
      <c r="CW15" s="55" t="b">
        <f>_xlfn.XLOOKUP(t_demo[[#This Row],[Field Name]],t_SelectFields[Field Name],t_SelectFields[Fields to Be Brought to Committee],FALSE)</f>
        <v>0</v>
      </c>
      <c r="CX15" t="s">
        <v>404</v>
      </c>
      <c r="CY15" t="s">
        <v>745</v>
      </c>
      <c r="CZ15" t="b">
        <f>_xlfn.XLOOKUP(t_demo[[#This Row],[Field Name]],t_VHIUseOnly[(Green Fields=Approved)],t_VHIUseOnly[Final],)</f>
        <v>0</v>
      </c>
      <c r="DA15" s="57" t="s">
        <v>709</v>
      </c>
      <c r="DB15" s="57" t="s">
        <v>709</v>
      </c>
      <c r="DC15" s="57" t="s">
        <v>709</v>
      </c>
      <c r="DD15" s="57" t="s">
        <v>738</v>
      </c>
      <c r="DE15" s="57" t="s">
        <v>709</v>
      </c>
      <c r="DF15" s="57" t="s">
        <v>709</v>
      </c>
      <c r="DG15" s="57" t="s">
        <v>709</v>
      </c>
      <c r="DH15" s="57" t="s">
        <v>709</v>
      </c>
      <c r="DI15" s="57" t="str">
        <f>IF(COUNTIF($A$6:$A$337,t_demo[[#This Row],[Field Name]])&gt;0,"y","n")</f>
        <v>y</v>
      </c>
      <c r="DK15" s="55" t="b">
        <f>_xlfn.XLOOKUP(t_enroll[[#This Row],[Field Name]],t_SelectFields[Field Name],t_SelectFields[Fields to Be Brought to Committee],FALSE)</f>
        <v>0</v>
      </c>
      <c r="DL15" t="s">
        <v>640</v>
      </c>
      <c r="DM15" t="s">
        <v>429</v>
      </c>
      <c r="DN15" t="b">
        <f>_xlfn.XLOOKUP(t_enroll[[#This Row],[Field Name]],t_VHIUseOnly[(Green Fields=Approved)],t_VHIUseOnly[Final],)</f>
        <v>0</v>
      </c>
      <c r="DO15" s="57" t="s">
        <v>709</v>
      </c>
      <c r="DP15" s="57" t="s">
        <v>709</v>
      </c>
      <c r="DQ15" s="57" t="s">
        <v>709</v>
      </c>
      <c r="DR15" s="57" t="s">
        <v>709</v>
      </c>
      <c r="DS15" s="57" t="s">
        <v>738</v>
      </c>
      <c r="DT15" s="57" t="s">
        <v>709</v>
      </c>
      <c r="DU15" s="57" t="s">
        <v>709</v>
      </c>
      <c r="DV15" s="57" t="s">
        <v>709</v>
      </c>
      <c r="DW15" s="57" t="str">
        <f>IF(COUNTIF($A$6:$A$337,t_enroll[[#This Row],[Field Name]])&gt;0,"y","n")</f>
        <v>y</v>
      </c>
    </row>
    <row r="16" spans="1:127" x14ac:dyDescent="0.25">
      <c r="A16" t="s">
        <v>437</v>
      </c>
      <c r="B16" t="b">
        <f t="shared" si="0"/>
        <v>1</v>
      </c>
      <c r="D16" s="55" t="b">
        <f>_xlfn.XLOOKUP(t_dates[[#This Row],[Field Name]],t_SelectFields[Field Name],t_SelectFields[Fields to Be Brought to Committee],FALSE)</f>
        <v>0</v>
      </c>
      <c r="E16" s="56" t="s">
        <v>437</v>
      </c>
      <c r="F16" t="s">
        <v>750</v>
      </c>
      <c r="G16" t="b">
        <f>_xlfn.XLOOKUP(t_dates[[#This Row],[Field Name]],t_VHIUseOnly[(Green Fields=Approved)],t_VHIUseOnly[Final],)</f>
        <v>0</v>
      </c>
      <c r="H16" s="57" t="s">
        <v>738</v>
      </c>
      <c r="I16" s="57" t="s">
        <v>709</v>
      </c>
      <c r="J16" s="57" t="s">
        <v>709</v>
      </c>
      <c r="K16" s="57" t="s">
        <v>709</v>
      </c>
      <c r="L16" s="57" t="s">
        <v>709</v>
      </c>
      <c r="M16" s="57" t="s">
        <v>709</v>
      </c>
      <c r="N16" s="57" t="s">
        <v>709</v>
      </c>
      <c r="O16" s="57" t="s">
        <v>709</v>
      </c>
      <c r="P16" s="57" t="str">
        <f>IF(COUNTIF($A$6:$A$337,t_dates[[#This Row],[Field Name]])&gt;0,"y","n")</f>
        <v>y</v>
      </c>
      <c r="R16" s="55" t="b">
        <f>_xlfn.XLOOKUP(t_claims[[#This Row],[Field Name]],t_SelectFields[Field Name],t_SelectFields[Fields to Be Brought to Committee],FALSE)</f>
        <v>0</v>
      </c>
      <c r="S16" t="s">
        <v>390</v>
      </c>
      <c r="T16" t="s">
        <v>751</v>
      </c>
      <c r="U16" s="102" t="b">
        <f>_xlfn.XLOOKUP(t_claims[[#This Row],[Field Name]],t_VHIUseOnly[(Green Fields=Approved)],t_VHIUseOnly[Final],)</f>
        <v>0</v>
      </c>
      <c r="V16" s="57" t="s">
        <v>709</v>
      </c>
      <c r="W16" s="57" t="s">
        <v>709</v>
      </c>
      <c r="X16" s="57" t="s">
        <v>709</v>
      </c>
      <c r="Y16" s="57" t="s">
        <v>709</v>
      </c>
      <c r="Z16" s="57" t="s">
        <v>709</v>
      </c>
      <c r="AA16" s="57" t="s">
        <v>738</v>
      </c>
      <c r="AB16" s="57" t="s">
        <v>709</v>
      </c>
      <c r="AC16" s="57" t="s">
        <v>709</v>
      </c>
      <c r="AD16" s="57" t="str">
        <f>IF(COUNTIF($A$6:$A$337,t_claims[[#This Row],[Field Name]])&gt;0,"y","n")</f>
        <v>y</v>
      </c>
      <c r="AF16" s="55" t="b">
        <f>_xlfn.XLOOKUP(t_serv[[#This Row],[Field Name]],t_SelectFields[Field Name],t_SelectFields[Fields to Be Brought to Committee],FALSE)</f>
        <v>0</v>
      </c>
      <c r="AG16" t="s">
        <v>30</v>
      </c>
      <c r="AH16" t="s">
        <v>749</v>
      </c>
      <c r="AI16" t="b">
        <f>_xlfn.XLOOKUP(t_serv[[#This Row],[Field Name]],t_VHIUseOnly[(Green Fields=Approved)],t_VHIUseOnly[Final],)</f>
        <v>0</v>
      </c>
      <c r="AJ16" s="57" t="s">
        <v>738</v>
      </c>
      <c r="AK16" s="57" t="s">
        <v>709</v>
      </c>
      <c r="AL16" s="57" t="s">
        <v>709</v>
      </c>
      <c r="AM16" s="57" t="s">
        <v>709</v>
      </c>
      <c r="AN16" s="57" t="s">
        <v>709</v>
      </c>
      <c r="AO16" s="57" t="s">
        <v>709</v>
      </c>
      <c r="AP16" s="57" t="s">
        <v>709</v>
      </c>
      <c r="AQ16" s="57" t="str">
        <f>IF(COUNTIF($A$6:$A$337,t_serv[[#This Row],[Field Name]])&gt;0,"y","n")</f>
        <v>y</v>
      </c>
      <c r="AS16" s="55" t="b">
        <f>_xlfn.XLOOKUP(t_prov[[#This Row],[Field Name]],t_SelectFields[Field Name],t_SelectFields[Fields to Be Brought to Committee],FALSE)</f>
        <v>0</v>
      </c>
      <c r="AT16" s="56" t="s">
        <v>462</v>
      </c>
      <c r="AU16" t="s">
        <v>740</v>
      </c>
      <c r="AV16" t="b">
        <f>_xlfn.XLOOKUP(t_prov[[#This Row],[Field Name]],t_VHIUseOnly[(Green Fields=Approved)],t_VHIUseOnly[Final],)</f>
        <v>0</v>
      </c>
      <c r="AW16" s="57" t="s">
        <v>738</v>
      </c>
      <c r="AX16" s="57" t="s">
        <v>738</v>
      </c>
      <c r="AY16" s="57" t="s">
        <v>709</v>
      </c>
      <c r="AZ16" s="57" t="s">
        <v>709</v>
      </c>
      <c r="BA16" s="57" t="s">
        <v>709</v>
      </c>
      <c r="BB16" s="57" t="s">
        <v>709</v>
      </c>
      <c r="BC16" s="57" t="s">
        <v>709</v>
      </c>
      <c r="BD16" s="57" t="s">
        <v>709</v>
      </c>
      <c r="BE16" s="57" t="str">
        <f>IF(COUNTIF($A$6:$A$337,t_prov[[#This Row],[Field Name]])&gt;0,"y","n")</f>
        <v>y</v>
      </c>
      <c r="BU16" s="55" t="b">
        <f>_xlfn.XLOOKUP(t_pharm[[#This Row],[Field Name]],t_SelectFields[Field Name],t_SelectFields[Fields to Be Brought to Committee],FALSE)</f>
        <v>0</v>
      </c>
      <c r="BV16" t="s">
        <v>66</v>
      </c>
      <c r="BW16" t="s">
        <v>742</v>
      </c>
      <c r="BX16" t="b">
        <f>_xlfn.XLOOKUP(t_pharm[[#This Row],[Field Name]],t_VHIUseOnly[(Green Fields=Approved)],t_VHIUseOnly[Final],)</f>
        <v>0</v>
      </c>
      <c r="BY16" s="57" t="s">
        <v>709</v>
      </c>
      <c r="BZ16" s="57" t="s">
        <v>709</v>
      </c>
      <c r="CA16" s="57" t="s">
        <v>738</v>
      </c>
      <c r="CB16" s="57" t="s">
        <v>709</v>
      </c>
      <c r="CC16" s="57" t="s">
        <v>709</v>
      </c>
      <c r="CD16" s="57" t="s">
        <v>709</v>
      </c>
      <c r="CE16" s="57" t="s">
        <v>709</v>
      </c>
      <c r="CF16" s="57" t="s">
        <v>709</v>
      </c>
      <c r="CG16" s="57" t="str">
        <f>IF(COUNTIF($A$6:$A$337,t_pharm[[#This Row],[Field Name]])&gt;0,"y","n")</f>
        <v>y</v>
      </c>
      <c r="CI16" s="55" t="b">
        <f>_xlfn.XLOOKUP(t_metrics[[#This Row],[Field Name]],t_SelectFields[Field Name],t_SelectFields[Fields to Be Brought to Committee],FALSE)</f>
        <v>0</v>
      </c>
      <c r="CJ16" t="s">
        <v>707</v>
      </c>
      <c r="CK16" s="70" t="s">
        <v>707</v>
      </c>
      <c r="CL16" s="70" t="b">
        <f>_xlfn.XLOOKUP(t_metrics[[#This Row],[Field Name]],t_VHIUseOnly[(Green Fields=Approved)],t_VHIUseOnly[Final],)</f>
        <v>0</v>
      </c>
      <c r="CM16" s="57" t="s">
        <v>738</v>
      </c>
      <c r="CN16" s="57" t="s">
        <v>738</v>
      </c>
      <c r="CO16" s="57" t="s">
        <v>738</v>
      </c>
      <c r="CP16" s="57"/>
      <c r="CQ16" s="57"/>
      <c r="CR16" s="57"/>
      <c r="CS16" s="57"/>
      <c r="CT16" s="57" t="s">
        <v>709</v>
      </c>
      <c r="CU16" s="57" t="str">
        <f>IF(COUNTIF($A$6:$A$337,t_metrics[[#This Row],[Field Name]])&gt;0,"y","n")</f>
        <v>y</v>
      </c>
      <c r="CW16" s="55" t="b">
        <f>_xlfn.XLOOKUP(t_demo[[#This Row],[Field Name]],t_SelectFields[Field Name],t_SelectFields[Fields to Be Brought to Committee],FALSE)</f>
        <v>0</v>
      </c>
      <c r="CX16" t="s">
        <v>53</v>
      </c>
      <c r="CY16" t="s">
        <v>745</v>
      </c>
      <c r="CZ16" t="b">
        <f>_xlfn.XLOOKUP(t_demo[[#This Row],[Field Name]],t_VHIUseOnly[(Green Fields=Approved)],t_VHIUseOnly[Final],)</f>
        <v>0</v>
      </c>
      <c r="DA16" s="57" t="s">
        <v>709</v>
      </c>
      <c r="DB16" s="57" t="s">
        <v>709</v>
      </c>
      <c r="DC16" s="57" t="s">
        <v>709</v>
      </c>
      <c r="DD16" s="57" t="s">
        <v>738</v>
      </c>
      <c r="DE16" s="57" t="s">
        <v>709</v>
      </c>
      <c r="DF16" s="57" t="s">
        <v>709</v>
      </c>
      <c r="DG16" s="57" t="s">
        <v>709</v>
      </c>
      <c r="DH16" s="57" t="s">
        <v>709</v>
      </c>
      <c r="DI16" s="57" t="str">
        <f>IF(COUNTIF($A$6:$A$337,t_demo[[#This Row],[Field Name]])&gt;0,"y","n")</f>
        <v>y</v>
      </c>
      <c r="DK16" s="55" t="b">
        <f>_xlfn.XLOOKUP(t_enroll[[#This Row],[Field Name]],t_SelectFields[Field Name],t_SelectFields[Fields to Be Brought to Committee],FALSE)</f>
        <v>0</v>
      </c>
      <c r="DL16" t="s">
        <v>52</v>
      </c>
      <c r="DM16" t="s">
        <v>52</v>
      </c>
      <c r="DN16" t="b">
        <f>_xlfn.XLOOKUP(t_enroll[[#This Row],[Field Name]],t_VHIUseOnly[(Green Fields=Approved)],t_VHIUseOnly[Final],)</f>
        <v>0</v>
      </c>
      <c r="DO16" s="57" t="s">
        <v>738</v>
      </c>
      <c r="DP16" s="57" t="s">
        <v>738</v>
      </c>
      <c r="DQ16" s="57" t="s">
        <v>738</v>
      </c>
      <c r="DR16" s="57" t="s">
        <v>738</v>
      </c>
      <c r="DS16" s="57" t="s">
        <v>738</v>
      </c>
      <c r="DT16" s="57" t="s">
        <v>738</v>
      </c>
      <c r="DU16" s="57" t="s">
        <v>738</v>
      </c>
      <c r="DV16" s="57" t="s">
        <v>709</v>
      </c>
      <c r="DW16" s="57" t="str">
        <f>IF(COUNTIF($A$6:$A$337,t_enroll[[#This Row],[Field Name]])&gt;0,"y","n")</f>
        <v>y</v>
      </c>
    </row>
    <row r="17" spans="1:127" x14ac:dyDescent="0.25">
      <c r="A17" t="s">
        <v>22</v>
      </c>
      <c r="B17" t="b">
        <f t="shared" si="0"/>
        <v>1</v>
      </c>
      <c r="D17" s="55" t="b">
        <f>_xlfn.XLOOKUP(t_dates[[#This Row],[Field Name]],t_SelectFields[Field Name],t_SelectFields[Fields to Be Brought to Committee],FALSE)</f>
        <v>0</v>
      </c>
      <c r="E17" s="56" t="s">
        <v>22</v>
      </c>
      <c r="F17" t="s">
        <v>750</v>
      </c>
      <c r="G17" t="b">
        <f>_xlfn.XLOOKUP(t_dates[[#This Row],[Field Name]],t_VHIUseOnly[(Green Fields=Approved)],t_VHIUseOnly[Final],)</f>
        <v>0</v>
      </c>
      <c r="H17" s="57" t="s">
        <v>738</v>
      </c>
      <c r="I17" s="57" t="s">
        <v>709</v>
      </c>
      <c r="J17" s="57" t="s">
        <v>709</v>
      </c>
      <c r="K17" s="57" t="s">
        <v>709</v>
      </c>
      <c r="L17" s="57" t="s">
        <v>709</v>
      </c>
      <c r="M17" s="57" t="s">
        <v>709</v>
      </c>
      <c r="N17" s="57" t="s">
        <v>709</v>
      </c>
      <c r="O17" s="57" t="s">
        <v>709</v>
      </c>
      <c r="P17" s="57" t="str">
        <f>IF(COUNTIF($A$6:$A$337,t_dates[[#This Row],[Field Name]])&gt;0,"y","n")</f>
        <v>y</v>
      </c>
      <c r="R17" s="55" t="b">
        <f>_xlfn.XLOOKUP(t_claims[[#This Row],[Field Name]],t_SelectFields[Field Name],t_SelectFields[Fields to Be Brought to Committee],FALSE)</f>
        <v>0</v>
      </c>
      <c r="S17" t="s">
        <v>391</v>
      </c>
      <c r="T17" t="s">
        <v>751</v>
      </c>
      <c r="U17" s="102" t="b">
        <f>_xlfn.XLOOKUP(t_claims[[#This Row],[Field Name]],t_VHIUseOnly[(Green Fields=Approved)],t_VHIUseOnly[Final],)</f>
        <v>0</v>
      </c>
      <c r="V17" s="57" t="s">
        <v>709</v>
      </c>
      <c r="W17" s="57" t="s">
        <v>709</v>
      </c>
      <c r="X17" s="57" t="s">
        <v>709</v>
      </c>
      <c r="Y17" s="57" t="s">
        <v>709</v>
      </c>
      <c r="Z17" s="57" t="s">
        <v>709</v>
      </c>
      <c r="AA17" s="57" t="s">
        <v>738</v>
      </c>
      <c r="AB17" s="57" t="s">
        <v>709</v>
      </c>
      <c r="AC17" s="57" t="s">
        <v>709</v>
      </c>
      <c r="AD17" s="57" t="str">
        <f>IF(COUNTIF($A$6:$A$337,t_claims[[#This Row],[Field Name]])&gt;0,"y","n")</f>
        <v>y</v>
      </c>
      <c r="AF17" s="55" t="b">
        <f>_xlfn.XLOOKUP(t_serv[[#This Row],[Field Name]],t_SelectFields[Field Name],t_SelectFields[Fields to Be Brought to Committee],FALSE)</f>
        <v>0</v>
      </c>
      <c r="AG17" t="s">
        <v>592</v>
      </c>
      <c r="AH17" t="s">
        <v>739</v>
      </c>
      <c r="AI17" t="b">
        <f>_xlfn.XLOOKUP(t_serv[[#This Row],[Field Name]],t_VHIUseOnly[(Green Fields=Approved)],t_VHIUseOnly[Final],)</f>
        <v>0</v>
      </c>
      <c r="AJ17" s="57" t="s">
        <v>738</v>
      </c>
      <c r="AK17" s="57" t="s">
        <v>709</v>
      </c>
      <c r="AL17" s="57" t="s">
        <v>709</v>
      </c>
      <c r="AM17" s="57" t="s">
        <v>709</v>
      </c>
      <c r="AN17" s="57" t="s">
        <v>709</v>
      </c>
      <c r="AO17" s="57" t="s">
        <v>709</v>
      </c>
      <c r="AP17" s="57" t="s">
        <v>709</v>
      </c>
      <c r="AQ17" s="57" t="str">
        <f>IF(COUNTIF($A$6:$A$337,t_serv[[#This Row],[Field Name]])&gt;0,"y","n")</f>
        <v>y</v>
      </c>
      <c r="AS17" s="55" t="b">
        <f>_xlfn.XLOOKUP(t_prov[[#This Row],[Field Name]],t_SelectFields[Field Name],t_SelectFields[Fields to Be Brought to Committee],FALSE)</f>
        <v>0</v>
      </c>
      <c r="AT17" s="56" t="s">
        <v>82</v>
      </c>
      <c r="AU17" t="s">
        <v>752</v>
      </c>
      <c r="AV17" t="b">
        <f>_xlfn.XLOOKUP(t_prov[[#This Row],[Field Name]],t_VHIUseOnly[(Green Fields=Approved)],t_VHIUseOnly[Final],)</f>
        <v>0</v>
      </c>
      <c r="AW17" s="57" t="s">
        <v>738</v>
      </c>
      <c r="AX17" s="57" t="s">
        <v>738</v>
      </c>
      <c r="AY17" s="57" t="s">
        <v>738</v>
      </c>
      <c r="AZ17" s="57" t="s">
        <v>709</v>
      </c>
      <c r="BA17" s="57" t="s">
        <v>709</v>
      </c>
      <c r="BB17" s="57" t="s">
        <v>709</v>
      </c>
      <c r="BC17" s="57" t="s">
        <v>709</v>
      </c>
      <c r="BD17" s="57" t="s">
        <v>709</v>
      </c>
      <c r="BE17" s="57" t="str">
        <f>IF(COUNTIF($A$6:$A$337,t_prov[[#This Row],[Field Name]])&gt;0,"y","n")</f>
        <v>y</v>
      </c>
      <c r="BU17" s="55" t="b">
        <f>_xlfn.XLOOKUP(t_pharm[[#This Row],[Field Name]],t_SelectFields[Field Name],t_SelectFields[Fields to Be Brought to Committee],FALSE)</f>
        <v>0</v>
      </c>
      <c r="BV17" t="s">
        <v>67</v>
      </c>
      <c r="BW17" t="s">
        <v>742</v>
      </c>
      <c r="BX17" t="b">
        <f>_xlfn.XLOOKUP(t_pharm[[#This Row],[Field Name]],t_VHIUseOnly[(Green Fields=Approved)],t_VHIUseOnly[Final],)</f>
        <v>0</v>
      </c>
      <c r="BY17" s="57" t="s">
        <v>709</v>
      </c>
      <c r="BZ17" s="57" t="s">
        <v>709</v>
      </c>
      <c r="CA17" s="57" t="s">
        <v>738</v>
      </c>
      <c r="CB17" s="57" t="s">
        <v>709</v>
      </c>
      <c r="CC17" s="57" t="s">
        <v>709</v>
      </c>
      <c r="CD17" s="57" t="s">
        <v>709</v>
      </c>
      <c r="CE17" s="57" t="s">
        <v>709</v>
      </c>
      <c r="CF17" s="57" t="s">
        <v>709</v>
      </c>
      <c r="CG17" s="57" t="str">
        <f>IF(COUNTIF($A$6:$A$337,t_pharm[[#This Row],[Field Name]])&gt;0,"y","n")</f>
        <v>y</v>
      </c>
      <c r="CI17" s="55" t="b">
        <f>_xlfn.XLOOKUP(t_metrics[[#This Row],[Field Name]],t_SelectFields[Field Name],t_SelectFields[Fields to Be Brought to Committee],FALSE)</f>
        <v>0</v>
      </c>
      <c r="CJ17" t="s">
        <v>108</v>
      </c>
      <c r="CK17" s="57" t="s">
        <v>123</v>
      </c>
      <c r="CL17" s="57" t="b">
        <f>_xlfn.XLOOKUP(t_metrics[[#This Row],[Field Name]],t_VHIUseOnly[(Green Fields=Approved)],t_VHIUseOnly[Final],)</f>
        <v>0</v>
      </c>
      <c r="CM17" s="57" t="s">
        <v>738</v>
      </c>
      <c r="CN17" s="57" t="s">
        <v>738</v>
      </c>
      <c r="CO17" s="57" t="s">
        <v>738</v>
      </c>
      <c r="CP17" s="57" t="s">
        <v>738</v>
      </c>
      <c r="CQ17" s="57"/>
      <c r="CR17" s="57"/>
      <c r="CS17" s="57"/>
      <c r="CT17" s="57"/>
      <c r="CU17" s="57" t="str">
        <f>IF(COUNTIF($A$6:$A$337,t_metrics[[#This Row],[Field Name]])&gt;0,"y","n")</f>
        <v>y</v>
      </c>
      <c r="CW17" s="55" t="b">
        <f>_xlfn.XLOOKUP(t_demo[[#This Row],[Field Name]],t_SelectFields[Field Name],t_SelectFields[Fields to Be Brought to Committee],FALSE)</f>
        <v>0</v>
      </c>
      <c r="CX17" t="s">
        <v>637</v>
      </c>
      <c r="CY17" t="s">
        <v>743</v>
      </c>
      <c r="CZ17" t="b">
        <f>_xlfn.XLOOKUP(t_demo[[#This Row],[Field Name]],t_VHIUseOnly[(Green Fields=Approved)],t_VHIUseOnly[Final],)</f>
        <v>0</v>
      </c>
      <c r="DA17" s="57" t="s">
        <v>709</v>
      </c>
      <c r="DB17" s="57" t="s">
        <v>709</v>
      </c>
      <c r="DC17" s="57" t="s">
        <v>709</v>
      </c>
      <c r="DD17" s="57" t="s">
        <v>738</v>
      </c>
      <c r="DE17" s="57" t="s">
        <v>709</v>
      </c>
      <c r="DF17" s="57" t="s">
        <v>709</v>
      </c>
      <c r="DG17" s="57" t="s">
        <v>709</v>
      </c>
      <c r="DH17" s="57" t="s">
        <v>709</v>
      </c>
      <c r="DI17" s="57" t="str">
        <f>IF(COUNTIF($A$6:$A$337,t_demo[[#This Row],[Field Name]])&gt;0,"y","n")</f>
        <v>y</v>
      </c>
      <c r="DK17" s="55" t="b">
        <f>_xlfn.XLOOKUP(t_enroll[[#This Row],[Field Name]],t_SelectFields[Field Name],t_SelectFields[Fields to Be Brought to Committee],FALSE)</f>
        <v>0</v>
      </c>
      <c r="DL17" t="s">
        <v>395</v>
      </c>
      <c r="DM17" t="s">
        <v>429</v>
      </c>
      <c r="DN17" t="b">
        <f>_xlfn.XLOOKUP(t_enroll[[#This Row],[Field Name]],t_VHIUseOnly[(Green Fields=Approved)],t_VHIUseOnly[Final],)</f>
        <v>0</v>
      </c>
      <c r="DO17" s="57" t="s">
        <v>738</v>
      </c>
      <c r="DP17" s="57" t="s">
        <v>738</v>
      </c>
      <c r="DQ17" s="57" t="s">
        <v>738</v>
      </c>
      <c r="DR17" s="57" t="s">
        <v>709</v>
      </c>
      <c r="DS17" s="57" t="s">
        <v>738</v>
      </c>
      <c r="DT17" s="57" t="s">
        <v>709</v>
      </c>
      <c r="DU17" s="57" t="s">
        <v>709</v>
      </c>
      <c r="DV17" s="57" t="s">
        <v>709</v>
      </c>
      <c r="DW17" s="57" t="str">
        <f>IF(COUNTIF($A$6:$A$337,t_enroll[[#This Row],[Field Name]])&gt;0,"y","n")</f>
        <v>y</v>
      </c>
    </row>
    <row r="18" spans="1:127" x14ac:dyDescent="0.25">
      <c r="A18" t="s">
        <v>438</v>
      </c>
      <c r="B18" t="b">
        <f t="shared" si="0"/>
        <v>1</v>
      </c>
      <c r="D18" s="55" t="b">
        <f>_xlfn.XLOOKUP(t_dates[[#This Row],[Field Name]],t_SelectFields[Field Name],t_SelectFields[Fields to Be Brought to Committee],FALSE)</f>
        <v>0</v>
      </c>
      <c r="E18" s="56" t="s">
        <v>474</v>
      </c>
      <c r="F18" t="s">
        <v>750</v>
      </c>
      <c r="G18" t="b">
        <f>_xlfn.XLOOKUP(t_dates[[#This Row],[Field Name]],t_VHIUseOnly[(Green Fields=Approved)],t_VHIUseOnly[Final],)</f>
        <v>0</v>
      </c>
      <c r="H18" s="57" t="s">
        <v>738</v>
      </c>
      <c r="I18" s="57" t="s">
        <v>738</v>
      </c>
      <c r="J18" s="57" t="s">
        <v>738</v>
      </c>
      <c r="K18" s="57" t="s">
        <v>709</v>
      </c>
      <c r="L18" s="57" t="s">
        <v>709</v>
      </c>
      <c r="M18" s="57" t="s">
        <v>709</v>
      </c>
      <c r="N18" s="57" t="s">
        <v>709</v>
      </c>
      <c r="O18" s="57" t="s">
        <v>709</v>
      </c>
      <c r="P18" s="57" t="str">
        <f>IF(COUNTIF($A$6:$A$337,t_dates[[#This Row],[Field Name]])&gt;0,"y","n")</f>
        <v>y</v>
      </c>
      <c r="R18" s="55" t="b">
        <f>_xlfn.XLOOKUP(t_claims[[#This Row],[Field Name]],t_SelectFields[Field Name],t_SelectFields[Fields to Be Brought to Committee],FALSE)</f>
        <v>0</v>
      </c>
      <c r="S18" t="s">
        <v>392</v>
      </c>
      <c r="T18" t="s">
        <v>751</v>
      </c>
      <c r="U18" s="102" t="b">
        <f>_xlfn.XLOOKUP(t_claims[[#This Row],[Field Name]],t_VHIUseOnly[(Green Fields=Approved)],t_VHIUseOnly[Final],)</f>
        <v>0</v>
      </c>
      <c r="V18" s="57" t="s">
        <v>709</v>
      </c>
      <c r="W18" s="57" t="s">
        <v>709</v>
      </c>
      <c r="X18" s="57" t="s">
        <v>709</v>
      </c>
      <c r="Y18" s="57" t="s">
        <v>709</v>
      </c>
      <c r="Z18" s="57" t="s">
        <v>709</v>
      </c>
      <c r="AA18" s="57" t="s">
        <v>738</v>
      </c>
      <c r="AB18" s="57" t="s">
        <v>709</v>
      </c>
      <c r="AC18" s="57" t="s">
        <v>709</v>
      </c>
      <c r="AD18" s="57" t="str">
        <f>IF(COUNTIF($A$6:$A$337,t_claims[[#This Row],[Field Name]])&gt;0,"y","n")</f>
        <v>y</v>
      </c>
      <c r="AF18" s="55" t="b">
        <f>_xlfn.XLOOKUP(t_serv[[#This Row],[Field Name]],t_SelectFields[Field Name],t_SelectFields[Fields to Be Brought to Committee],FALSE)</f>
        <v>0</v>
      </c>
      <c r="AG18" t="s">
        <v>31</v>
      </c>
      <c r="AH18" t="s">
        <v>739</v>
      </c>
      <c r="AI18" t="b">
        <f>_xlfn.XLOOKUP(t_serv[[#This Row],[Field Name]],t_VHIUseOnly[(Green Fields=Approved)],t_VHIUseOnly[Final],)</f>
        <v>0</v>
      </c>
      <c r="AJ18" s="57" t="s">
        <v>738</v>
      </c>
      <c r="AK18" s="57" t="s">
        <v>709</v>
      </c>
      <c r="AL18" s="57" t="s">
        <v>709</v>
      </c>
      <c r="AM18" s="57" t="s">
        <v>709</v>
      </c>
      <c r="AN18" s="57" t="s">
        <v>709</v>
      </c>
      <c r="AO18" s="57" t="s">
        <v>709</v>
      </c>
      <c r="AP18" s="57" t="s">
        <v>709</v>
      </c>
      <c r="AQ18" s="57" t="str">
        <f>IF(COUNTIF($A$6:$A$337,t_serv[[#This Row],[Field Name]])&gt;0,"y","n")</f>
        <v>y</v>
      </c>
      <c r="AS18" s="55" t="b">
        <f>_xlfn.XLOOKUP(t_prov[[#This Row],[Field Name]],t_SelectFields[Field Name],t_SelectFields[Fields to Be Brought to Committee],FALSE)</f>
        <v>0</v>
      </c>
      <c r="AT18" s="56" t="s">
        <v>484</v>
      </c>
      <c r="AU18" t="s">
        <v>752</v>
      </c>
      <c r="AV18" t="b">
        <f>_xlfn.XLOOKUP(t_prov[[#This Row],[Field Name]],t_VHIUseOnly[(Green Fields=Approved)],t_VHIUseOnly[Final],)</f>
        <v>0</v>
      </c>
      <c r="AW18" s="57" t="s">
        <v>738</v>
      </c>
      <c r="AX18" s="57" t="s">
        <v>738</v>
      </c>
      <c r="AY18" s="57" t="s">
        <v>738</v>
      </c>
      <c r="AZ18" s="57" t="s">
        <v>709</v>
      </c>
      <c r="BA18" s="57" t="s">
        <v>709</v>
      </c>
      <c r="BB18" s="57" t="s">
        <v>709</v>
      </c>
      <c r="BC18" s="57" t="s">
        <v>709</v>
      </c>
      <c r="BD18" s="57" t="s">
        <v>709</v>
      </c>
      <c r="BE18" s="57" t="str">
        <f>IF(COUNTIF($A$6:$A$337,t_prov[[#This Row],[Field Name]])&gt;0,"y","n")</f>
        <v>y</v>
      </c>
      <c r="BU18" s="55" t="b">
        <f>_xlfn.XLOOKUP(t_pharm[[#This Row],[Field Name]],t_SelectFields[Field Name],t_SelectFields[Fields to Be Brought to Committee],FALSE)</f>
        <v>0</v>
      </c>
      <c r="BV18" t="s">
        <v>68</v>
      </c>
      <c r="BW18" t="s">
        <v>742</v>
      </c>
      <c r="BX18" t="b">
        <f>_xlfn.XLOOKUP(t_pharm[[#This Row],[Field Name]],t_VHIUseOnly[(Green Fields=Approved)],t_VHIUseOnly[Final],)</f>
        <v>0</v>
      </c>
      <c r="BY18" s="57" t="s">
        <v>709</v>
      </c>
      <c r="BZ18" s="57" t="s">
        <v>709</v>
      </c>
      <c r="CA18" s="57" t="s">
        <v>738</v>
      </c>
      <c r="CB18" s="57" t="s">
        <v>709</v>
      </c>
      <c r="CC18" s="57" t="s">
        <v>709</v>
      </c>
      <c r="CD18" s="57" t="s">
        <v>709</v>
      </c>
      <c r="CE18" s="57" t="s">
        <v>709</v>
      </c>
      <c r="CF18" s="57" t="s">
        <v>709</v>
      </c>
      <c r="CG18" s="57" t="str">
        <f>IF(COUNTIF($A$6:$A$337,t_pharm[[#This Row],[Field Name]])&gt;0,"y","n")</f>
        <v>y</v>
      </c>
      <c r="CI18" s="55" t="b">
        <f>_xlfn.XLOOKUP(t_metrics[[#This Row],[Field Name]],t_SelectFields[Field Name],t_SelectFields[Fields to Be Brought to Committee],FALSE)</f>
        <v>0</v>
      </c>
      <c r="CJ18" t="s">
        <v>52</v>
      </c>
      <c r="CK18" s="57" t="s">
        <v>52</v>
      </c>
      <c r="CL18" s="57" t="b">
        <f>_xlfn.XLOOKUP(t_metrics[[#This Row],[Field Name]],t_VHIUseOnly[(Green Fields=Approved)],t_VHIUseOnly[Final],)</f>
        <v>0</v>
      </c>
      <c r="CM18" s="57" t="s">
        <v>738</v>
      </c>
      <c r="CN18" s="57" t="s">
        <v>738</v>
      </c>
      <c r="CO18" s="57" t="s">
        <v>738</v>
      </c>
      <c r="CP18" s="57" t="s">
        <v>738</v>
      </c>
      <c r="CQ18" s="57" t="s">
        <v>738</v>
      </c>
      <c r="CR18" s="57" t="s">
        <v>738</v>
      </c>
      <c r="CS18" s="57" t="s">
        <v>738</v>
      </c>
      <c r="CT18" s="57"/>
      <c r="CU18" s="57" t="str">
        <f>IF(COUNTIF($A$6:$A$337,t_metrics[[#This Row],[Field Name]])&gt;0,"y","n")</f>
        <v>y</v>
      </c>
      <c r="CW18" s="55" t="b">
        <f>_xlfn.XLOOKUP(t_demo[[#This Row],[Field Name]],t_SelectFields[Field Name],t_SelectFields[Fields to Be Brought to Committee],FALSE)</f>
        <v>0</v>
      </c>
      <c r="CX18" t="s">
        <v>52</v>
      </c>
      <c r="CY18" t="s">
        <v>52</v>
      </c>
      <c r="CZ18" t="b">
        <f>_xlfn.XLOOKUP(t_demo[[#This Row],[Field Name]],t_VHIUseOnly[(Green Fields=Approved)],t_VHIUseOnly[Final],)</f>
        <v>0</v>
      </c>
      <c r="DA18" s="57" t="s">
        <v>738</v>
      </c>
      <c r="DB18" s="57" t="s">
        <v>738</v>
      </c>
      <c r="DC18" s="57" t="s">
        <v>738</v>
      </c>
      <c r="DD18" s="57" t="s">
        <v>738</v>
      </c>
      <c r="DE18" s="57" t="s">
        <v>738</v>
      </c>
      <c r="DF18" s="57" t="s">
        <v>738</v>
      </c>
      <c r="DG18" s="57" t="s">
        <v>738</v>
      </c>
      <c r="DH18" s="57" t="s">
        <v>709</v>
      </c>
      <c r="DI18" s="57" t="str">
        <f>IF(COUNTIF($A$6:$A$337,t_demo[[#This Row],[Field Name]])&gt;0,"y","n")</f>
        <v>y</v>
      </c>
      <c r="DK18" s="55" t="b">
        <f>_xlfn.XLOOKUP(t_enroll[[#This Row],[Field Name]],t_SelectFields[Field Name],t_SelectFields[Fields to Be Brought to Committee],FALSE)</f>
        <v>0</v>
      </c>
      <c r="DL18" t="s">
        <v>412</v>
      </c>
      <c r="DM18" t="s">
        <v>429</v>
      </c>
      <c r="DN18" t="b">
        <f>_xlfn.XLOOKUP(t_enroll[[#This Row],[Field Name]],t_VHIUseOnly[(Green Fields=Approved)],t_VHIUseOnly[Final],)</f>
        <v>0</v>
      </c>
      <c r="DO18" s="57" t="s">
        <v>709</v>
      </c>
      <c r="DP18" s="57" t="s">
        <v>709</v>
      </c>
      <c r="DQ18" s="57" t="s">
        <v>709</v>
      </c>
      <c r="DR18" s="57" t="s">
        <v>709</v>
      </c>
      <c r="DS18" s="57" t="s">
        <v>738</v>
      </c>
      <c r="DT18" s="57" t="s">
        <v>709</v>
      </c>
      <c r="DU18" s="57" t="s">
        <v>709</v>
      </c>
      <c r="DV18" s="57" t="s">
        <v>709</v>
      </c>
      <c r="DW18" s="57" t="str">
        <f>IF(COUNTIF($A$6:$A$337,t_enroll[[#This Row],[Field Name]])&gt;0,"y","n")</f>
        <v>y</v>
      </c>
    </row>
    <row r="19" spans="1:127" x14ac:dyDescent="0.25">
      <c r="A19" t="s">
        <v>448</v>
      </c>
      <c r="B19" t="b">
        <f t="shared" si="0"/>
        <v>1</v>
      </c>
      <c r="D19" s="55" t="b">
        <f>_xlfn.XLOOKUP(t_dates[[#This Row],[Field Name]],t_SelectFields[Field Name],t_SelectFields[Fields to Be Brought to Committee],FALSE)</f>
        <v>0</v>
      </c>
      <c r="E19" s="56" t="s">
        <v>438</v>
      </c>
      <c r="F19" t="s">
        <v>750</v>
      </c>
      <c r="G19" t="b">
        <f>_xlfn.XLOOKUP(t_dates[[#This Row],[Field Name]],t_VHIUseOnly[(Green Fields=Approved)],t_VHIUseOnly[Final],)</f>
        <v>0</v>
      </c>
      <c r="H19" s="57" t="s">
        <v>738</v>
      </c>
      <c r="I19" s="57" t="s">
        <v>709</v>
      </c>
      <c r="J19" s="57" t="s">
        <v>709</v>
      </c>
      <c r="K19" s="57" t="s">
        <v>709</v>
      </c>
      <c r="L19" s="57" t="s">
        <v>709</v>
      </c>
      <c r="M19" s="57" t="s">
        <v>709</v>
      </c>
      <c r="N19" s="57" t="s">
        <v>709</v>
      </c>
      <c r="O19" s="57" t="s">
        <v>709</v>
      </c>
      <c r="P19" s="57" t="str">
        <f>IF(COUNTIF($A$6:$A$337,t_dates[[#This Row],[Field Name]])&gt;0,"y","n")</f>
        <v>y</v>
      </c>
      <c r="R19" s="55" t="b">
        <f>_xlfn.XLOOKUP(t_claims[[#This Row],[Field Name]],t_SelectFields[Field Name],t_SelectFields[Fields to Be Brought to Committee],FALSE)</f>
        <v>0</v>
      </c>
      <c r="S19" t="s">
        <v>393</v>
      </c>
      <c r="T19" t="s">
        <v>751</v>
      </c>
      <c r="U19" s="102" t="b">
        <f>_xlfn.XLOOKUP(t_claims[[#This Row],[Field Name]],t_VHIUseOnly[(Green Fields=Approved)],t_VHIUseOnly[Final],)</f>
        <v>0</v>
      </c>
      <c r="V19" s="57" t="s">
        <v>709</v>
      </c>
      <c r="W19" s="57" t="s">
        <v>709</v>
      </c>
      <c r="X19" s="57" t="s">
        <v>709</v>
      </c>
      <c r="Y19" s="57" t="s">
        <v>709</v>
      </c>
      <c r="Z19" s="57" t="s">
        <v>709</v>
      </c>
      <c r="AA19" s="57" t="s">
        <v>738</v>
      </c>
      <c r="AB19" s="57" t="s">
        <v>709</v>
      </c>
      <c r="AC19" s="57" t="s">
        <v>709</v>
      </c>
      <c r="AD19" s="57" t="str">
        <f>IF(COUNTIF($A$6:$A$337,t_claims[[#This Row],[Field Name]])&gt;0,"y","n")</f>
        <v>y</v>
      </c>
      <c r="AF19" s="55" t="b">
        <f>_xlfn.XLOOKUP(t_serv[[#This Row],[Field Name]],t_SelectFields[Field Name],t_SelectFields[Fields to Be Brought to Committee],FALSE)</f>
        <v>0</v>
      </c>
      <c r="AG19" t="s">
        <v>154</v>
      </c>
      <c r="AH19" t="s">
        <v>739</v>
      </c>
      <c r="AI19" t="b">
        <f>_xlfn.XLOOKUP(t_serv[[#This Row],[Field Name]],t_VHIUseOnly[(Green Fields=Approved)],t_VHIUseOnly[Final],)</f>
        <v>0</v>
      </c>
      <c r="AJ19" s="57" t="s">
        <v>738</v>
      </c>
      <c r="AK19" s="57" t="s">
        <v>709</v>
      </c>
      <c r="AL19" s="57" t="s">
        <v>709</v>
      </c>
      <c r="AM19" s="57" t="s">
        <v>709</v>
      </c>
      <c r="AN19" s="57" t="s">
        <v>709</v>
      </c>
      <c r="AO19" s="57" t="s">
        <v>709</v>
      </c>
      <c r="AP19" s="57" t="s">
        <v>709</v>
      </c>
      <c r="AQ19" s="57" t="str">
        <f>IF(COUNTIF($A$6:$A$337,t_serv[[#This Row],[Field Name]])&gt;0,"y","n")</f>
        <v>y</v>
      </c>
      <c r="AS19" s="55" t="b">
        <f>_xlfn.XLOOKUP(t_prov[[#This Row],[Field Name]],t_SelectFields[Field Name],t_SelectFields[Fields to Be Brought to Committee],FALSE)</f>
        <v>0</v>
      </c>
      <c r="AT19" s="56" t="s">
        <v>485</v>
      </c>
      <c r="AU19" t="s">
        <v>752</v>
      </c>
      <c r="AV19" t="b">
        <f>_xlfn.XLOOKUP(t_prov[[#This Row],[Field Name]],t_VHIUseOnly[(Green Fields=Approved)],t_VHIUseOnly[Final],)</f>
        <v>0</v>
      </c>
      <c r="AW19" s="57" t="s">
        <v>738</v>
      </c>
      <c r="AX19" s="57" t="s">
        <v>738</v>
      </c>
      <c r="AY19" s="57" t="s">
        <v>738</v>
      </c>
      <c r="AZ19" s="57" t="s">
        <v>709</v>
      </c>
      <c r="BA19" s="57" t="s">
        <v>709</v>
      </c>
      <c r="BB19" s="57" t="s">
        <v>709</v>
      </c>
      <c r="BC19" s="57" t="s">
        <v>709</v>
      </c>
      <c r="BD19" s="57" t="s">
        <v>709</v>
      </c>
      <c r="BE19" s="57" t="str">
        <f>IF(COUNTIF($A$6:$A$337,t_prov[[#This Row],[Field Name]])&gt;0,"y","n")</f>
        <v>y</v>
      </c>
      <c r="BU19" s="55" t="b">
        <f>_xlfn.XLOOKUP(t_pharm[[#This Row],[Field Name]],t_SelectFields[Field Name],t_SelectFields[Fields to Be Brought to Committee],FALSE)</f>
        <v>0</v>
      </c>
      <c r="BV19" t="s">
        <v>69</v>
      </c>
      <c r="BW19" t="s">
        <v>742</v>
      </c>
      <c r="BX19" t="b">
        <f>_xlfn.XLOOKUP(t_pharm[[#This Row],[Field Name]],t_VHIUseOnly[(Green Fields=Approved)],t_VHIUseOnly[Final],)</f>
        <v>0</v>
      </c>
      <c r="BY19" s="57" t="s">
        <v>709</v>
      </c>
      <c r="BZ19" s="57" t="s">
        <v>709</v>
      </c>
      <c r="CA19" s="57" t="s">
        <v>738</v>
      </c>
      <c r="CB19" s="57" t="s">
        <v>709</v>
      </c>
      <c r="CC19" s="57" t="s">
        <v>709</v>
      </c>
      <c r="CD19" s="57" t="s">
        <v>709</v>
      </c>
      <c r="CE19" s="57" t="s">
        <v>709</v>
      </c>
      <c r="CF19" s="57" t="s">
        <v>709</v>
      </c>
      <c r="CG19" s="57" t="str">
        <f>IF(COUNTIF($A$6:$A$337,t_pharm[[#This Row],[Field Name]])&gt;0,"y","n")</f>
        <v>y</v>
      </c>
      <c r="CI19" s="55" t="b">
        <f>_xlfn.XLOOKUP(t_metrics[[#This Row],[Field Name]],t_SelectFields[Field Name],t_SelectFields[Fields to Be Brought to Committee],FALSE)</f>
        <v>0</v>
      </c>
      <c r="CJ19" t="s">
        <v>329</v>
      </c>
      <c r="CK19" s="57" t="s">
        <v>768</v>
      </c>
      <c r="CL19" s="57" t="b">
        <f>_xlfn.XLOOKUP(t_metrics[[#This Row],[Field Name]],t_VHIUseOnly[(Green Fields=Approved)],t_VHIUseOnly[Final],)</f>
        <v>0</v>
      </c>
      <c r="CM19" s="57"/>
      <c r="CN19" s="57"/>
      <c r="CO19" s="57"/>
      <c r="CP19" s="57"/>
      <c r="CQ19" s="57"/>
      <c r="CR19" s="57"/>
      <c r="CS19" s="57" t="s">
        <v>738</v>
      </c>
      <c r="CT19" s="57"/>
      <c r="CU19" s="57" t="str">
        <f>IF(COUNTIF($A$6:$A$337,t_metrics[[#This Row],[Field Name]])&gt;0,"y","n")</f>
        <v>y</v>
      </c>
      <c r="CW19" s="55" t="b">
        <f>_xlfn.XLOOKUP(t_demo[[#This Row],[Field Name]],t_SelectFields[Field Name],t_SelectFields[Fields to Be Brought to Committee],FALSE)</f>
        <v>0</v>
      </c>
      <c r="CX19" t="s">
        <v>454</v>
      </c>
      <c r="CY19" t="s">
        <v>745</v>
      </c>
      <c r="CZ19" t="b">
        <f>_xlfn.XLOOKUP(t_demo[[#This Row],[Field Name]],t_VHIUseOnly[(Green Fields=Approved)],t_VHIUseOnly[Final],)</f>
        <v>0</v>
      </c>
      <c r="DA19" s="57" t="s">
        <v>709</v>
      </c>
      <c r="DB19" s="57" t="s">
        <v>709</v>
      </c>
      <c r="DC19" s="57" t="s">
        <v>709</v>
      </c>
      <c r="DD19" s="57"/>
      <c r="DE19" s="57" t="s">
        <v>738</v>
      </c>
      <c r="DF19" s="57" t="s">
        <v>709</v>
      </c>
      <c r="DG19" s="57" t="s">
        <v>709</v>
      </c>
      <c r="DH19" s="57" t="s">
        <v>709</v>
      </c>
      <c r="DI19" s="57" t="str">
        <f>IF(COUNTIF($A$6:$A$337,t_demo[[#This Row],[Field Name]])&gt;0,"y","n")</f>
        <v>y</v>
      </c>
      <c r="DK19" s="55" t="b">
        <f>_xlfn.XLOOKUP(t_enroll[[#This Row],[Field Name]],t_SelectFields[Field Name],t_SelectFields[Fields to Be Brought to Committee],FALSE)</f>
        <v>0</v>
      </c>
      <c r="DL19" t="s">
        <v>422</v>
      </c>
      <c r="DM19" t="s">
        <v>429</v>
      </c>
      <c r="DN19" t="b">
        <f>_xlfn.XLOOKUP(t_enroll[[#This Row],[Field Name]],t_VHIUseOnly[(Green Fields=Approved)],t_VHIUseOnly[Final],)</f>
        <v>0</v>
      </c>
      <c r="DO19" s="57" t="s">
        <v>709</v>
      </c>
      <c r="DP19" s="57" t="s">
        <v>709</v>
      </c>
      <c r="DQ19" s="57" t="s">
        <v>709</v>
      </c>
      <c r="DR19" s="57" t="s">
        <v>709</v>
      </c>
      <c r="DS19" s="57" t="s">
        <v>738</v>
      </c>
      <c r="DT19" s="57" t="s">
        <v>709</v>
      </c>
      <c r="DU19" s="57" t="s">
        <v>709</v>
      </c>
      <c r="DV19" s="57" t="s">
        <v>709</v>
      </c>
      <c r="DW19" s="57" t="str">
        <f>IF(COUNTIF($A$6:$A$337,t_enroll[[#This Row],[Field Name]])&gt;0,"y","n")</f>
        <v>y</v>
      </c>
    </row>
    <row r="20" spans="1:127" x14ac:dyDescent="0.25">
      <c r="A20" t="s">
        <v>474</v>
      </c>
      <c r="B20" t="b">
        <f t="shared" si="0"/>
        <v>1</v>
      </c>
      <c r="D20" s="55" t="b">
        <f>_xlfn.XLOOKUP(t_dates[[#This Row],[Field Name]],t_SelectFields[Field Name],t_SelectFields[Fields to Be Brought to Committee],FALSE)</f>
        <v>0</v>
      </c>
      <c r="E20" s="56" t="s">
        <v>448</v>
      </c>
      <c r="F20" t="s">
        <v>750</v>
      </c>
      <c r="G20" t="b">
        <f>_xlfn.XLOOKUP(t_dates[[#This Row],[Field Name]],t_VHIUseOnly[(Green Fields=Approved)],t_VHIUseOnly[Final],)</f>
        <v>0</v>
      </c>
      <c r="H20" s="57" t="s">
        <v>738</v>
      </c>
      <c r="I20" s="57" t="s">
        <v>709</v>
      </c>
      <c r="J20" s="57" t="s">
        <v>709</v>
      </c>
      <c r="K20" s="57" t="s">
        <v>709</v>
      </c>
      <c r="L20" s="57" t="s">
        <v>709</v>
      </c>
      <c r="M20" s="57" t="s">
        <v>709</v>
      </c>
      <c r="N20" s="57" t="s">
        <v>709</v>
      </c>
      <c r="O20" s="57" t="s">
        <v>709</v>
      </c>
      <c r="P20" s="57" t="str">
        <f>IF(COUNTIF($A$6:$A$337,t_dates[[#This Row],[Field Name]])&gt;0,"y","n")</f>
        <v>y</v>
      </c>
      <c r="R20" s="55" t="b">
        <f>_xlfn.XLOOKUP(t_claims[[#This Row],[Field Name]],t_SelectFields[Field Name],t_SelectFields[Fields to Be Brought to Committee],FALSE)</f>
        <v>0</v>
      </c>
      <c r="S20" t="s">
        <v>394</v>
      </c>
      <c r="T20" t="s">
        <v>751</v>
      </c>
      <c r="U20" s="102" t="b">
        <f>_xlfn.XLOOKUP(t_claims[[#This Row],[Field Name]],t_VHIUseOnly[(Green Fields=Approved)],t_VHIUseOnly[Final],)</f>
        <v>0</v>
      </c>
      <c r="V20" s="57" t="s">
        <v>709</v>
      </c>
      <c r="W20" s="57" t="s">
        <v>709</v>
      </c>
      <c r="X20" s="57" t="s">
        <v>709</v>
      </c>
      <c r="Y20" s="57" t="s">
        <v>709</v>
      </c>
      <c r="Z20" s="57" t="s">
        <v>709</v>
      </c>
      <c r="AA20" s="57" t="s">
        <v>738</v>
      </c>
      <c r="AB20" s="57" t="s">
        <v>709</v>
      </c>
      <c r="AC20" s="57" t="s">
        <v>709</v>
      </c>
      <c r="AD20" s="57" t="str">
        <f>IF(COUNTIF($A$6:$A$337,t_claims[[#This Row],[Field Name]])&gt;0,"y","n")</f>
        <v>y</v>
      </c>
      <c r="AF20" s="55" t="b">
        <f>_xlfn.XLOOKUP(t_serv[[#This Row],[Field Name]],t_SelectFields[Field Name],t_SelectFields[Fields to Be Brought to Committee],FALSE)</f>
        <v>0</v>
      </c>
      <c r="AG20" t="s">
        <v>80</v>
      </c>
      <c r="AH20" t="s">
        <v>747</v>
      </c>
      <c r="AI20" t="b">
        <f>_xlfn.XLOOKUP(t_serv[[#This Row],[Field Name]],t_VHIUseOnly[(Green Fields=Approved)],t_VHIUseOnly[Final],)</f>
        <v>0</v>
      </c>
      <c r="AJ20" s="57" t="s">
        <v>709</v>
      </c>
      <c r="AK20" s="57" t="s">
        <v>709</v>
      </c>
      <c r="AL20" s="57" t="s">
        <v>709</v>
      </c>
      <c r="AM20" s="57" t="s">
        <v>709</v>
      </c>
      <c r="AN20" s="57" t="s">
        <v>709</v>
      </c>
      <c r="AO20" s="57" t="s">
        <v>709</v>
      </c>
      <c r="AP20" s="57" t="s">
        <v>709</v>
      </c>
      <c r="AQ20" s="57" t="str">
        <f>IF(COUNTIF($A$6:$A$337,t_serv[[#This Row],[Field Name]])&gt;0,"y","n")</f>
        <v>y</v>
      </c>
      <c r="AS20" s="55" t="b">
        <f>_xlfn.XLOOKUP(t_prov[[#This Row],[Field Name]],t_SelectFields[Field Name],t_SelectFields[Fields to Be Brought to Committee],FALSE)</f>
        <v>0</v>
      </c>
      <c r="AT20" s="56" t="s">
        <v>83</v>
      </c>
      <c r="AU20" t="s">
        <v>752</v>
      </c>
      <c r="AV20" t="b">
        <f>_xlfn.XLOOKUP(t_prov[[#This Row],[Field Name]],t_VHIUseOnly[(Green Fields=Approved)],t_VHIUseOnly[Final],)</f>
        <v>0</v>
      </c>
      <c r="AW20" s="57" t="s">
        <v>738</v>
      </c>
      <c r="AX20" s="57" t="s">
        <v>738</v>
      </c>
      <c r="AY20" s="57" t="s">
        <v>738</v>
      </c>
      <c r="AZ20" s="57" t="s">
        <v>709</v>
      </c>
      <c r="BA20" s="57" t="s">
        <v>709</v>
      </c>
      <c r="BB20" s="57" t="s">
        <v>709</v>
      </c>
      <c r="BC20" s="57" t="s">
        <v>709</v>
      </c>
      <c r="BD20" s="57" t="s">
        <v>709</v>
      </c>
      <c r="BE20" s="57" t="str">
        <f>IF(COUNTIF($A$6:$A$337,t_prov[[#This Row],[Field Name]])&gt;0,"y","n")</f>
        <v>y</v>
      </c>
      <c r="BU20" s="55" t="b">
        <f>_xlfn.XLOOKUP(t_pharm[[#This Row],[Field Name]],t_SelectFields[Field Name],t_SelectFields[Fields to Be Brought to Committee],FALSE)</f>
        <v>0</v>
      </c>
      <c r="BV20" t="s">
        <v>103</v>
      </c>
      <c r="BW20" t="s">
        <v>742</v>
      </c>
      <c r="BX20" t="b">
        <f>_xlfn.XLOOKUP(t_pharm[[#This Row],[Field Name]],t_VHIUseOnly[(Green Fields=Approved)],t_VHIUseOnly[Final],)</f>
        <v>0</v>
      </c>
      <c r="BY20" s="57" t="s">
        <v>709</v>
      </c>
      <c r="BZ20" s="57" t="s">
        <v>709</v>
      </c>
      <c r="CA20" s="57" t="s">
        <v>738</v>
      </c>
      <c r="CB20" s="57" t="s">
        <v>709</v>
      </c>
      <c r="CC20" s="57" t="s">
        <v>709</v>
      </c>
      <c r="CD20" s="57" t="s">
        <v>709</v>
      </c>
      <c r="CE20" s="57" t="s">
        <v>709</v>
      </c>
      <c r="CF20" s="57" t="s">
        <v>709</v>
      </c>
      <c r="CG20" s="57" t="str">
        <f>IF(COUNTIF($A$6:$A$337,t_pharm[[#This Row],[Field Name]])&gt;0,"y","n")</f>
        <v>y</v>
      </c>
      <c r="CI20" s="55" t="b">
        <f>_xlfn.XLOOKUP(t_metrics[[#This Row],[Field Name]],t_SelectFields[Field Name],t_SelectFields[Fields to Be Brought to Committee],FALSE)</f>
        <v>0</v>
      </c>
      <c r="CJ20" t="s">
        <v>330</v>
      </c>
      <c r="CK20" s="57" t="s">
        <v>768</v>
      </c>
      <c r="CL20" s="57" t="b">
        <f>_xlfn.XLOOKUP(t_metrics[[#This Row],[Field Name]],t_VHIUseOnly[(Green Fields=Approved)],t_VHIUseOnly[Final],)</f>
        <v>0</v>
      </c>
      <c r="CM20" s="57"/>
      <c r="CN20" s="57"/>
      <c r="CO20" s="57"/>
      <c r="CP20" s="57"/>
      <c r="CQ20" s="57"/>
      <c r="CR20" s="57"/>
      <c r="CS20" s="57" t="s">
        <v>738</v>
      </c>
      <c r="CT20" s="57"/>
      <c r="CU20" s="57" t="str">
        <f>IF(COUNTIF($A$6:$A$337,t_metrics[[#This Row],[Field Name]])&gt;0,"y","n")</f>
        <v>y</v>
      </c>
      <c r="CW20" s="55" t="b">
        <f>_xlfn.XLOOKUP(t_demo[[#This Row],[Field Name]],t_SelectFields[Field Name],t_SelectFields[Fields to Be Brought to Committee],FALSE)</f>
        <v>0</v>
      </c>
      <c r="CX20" t="s">
        <v>518</v>
      </c>
      <c r="CY20" t="s">
        <v>745</v>
      </c>
      <c r="CZ20" t="b">
        <f>_xlfn.XLOOKUP(t_demo[[#This Row],[Field Name]],t_VHIUseOnly[(Green Fields=Approved)],t_VHIUseOnly[Final],)</f>
        <v>0</v>
      </c>
      <c r="DA20" s="57"/>
      <c r="DB20" s="57"/>
      <c r="DC20" s="57"/>
      <c r="DD20" s="57" t="s">
        <v>738</v>
      </c>
      <c r="DE20" s="57"/>
      <c r="DF20" s="57"/>
      <c r="DG20" s="57"/>
      <c r="DH20" s="57"/>
      <c r="DI20" s="57" t="str">
        <f>IF(COUNTIF($A$6:$A$337,t_demo[[#This Row],[Field Name]])&gt;0,"y","n")</f>
        <v>y</v>
      </c>
      <c r="DK20" s="55" t="b">
        <f>_xlfn.XLOOKUP(t_enroll[[#This Row],[Field Name]],t_SelectFields[Field Name],t_SelectFields[Fields to Be Brought to Committee],FALSE)</f>
        <v>0</v>
      </c>
      <c r="DL20" t="s">
        <v>54</v>
      </c>
      <c r="DM20" t="s">
        <v>429</v>
      </c>
      <c r="DN20" t="b">
        <f>_xlfn.XLOOKUP(t_enroll[[#This Row],[Field Name]],t_VHIUseOnly[(Green Fields=Approved)],t_VHIUseOnly[Final],)</f>
        <v>0</v>
      </c>
      <c r="DO20" s="57" t="s">
        <v>709</v>
      </c>
      <c r="DP20" s="57" t="s">
        <v>709</v>
      </c>
      <c r="DQ20" s="57" t="s">
        <v>709</v>
      </c>
      <c r="DR20" s="57" t="s">
        <v>709</v>
      </c>
      <c r="DS20" s="57" t="s">
        <v>738</v>
      </c>
      <c r="DT20" s="57" t="s">
        <v>709</v>
      </c>
      <c r="DU20" s="57" t="s">
        <v>709</v>
      </c>
      <c r="DV20" s="57" t="s">
        <v>709</v>
      </c>
      <c r="DW20" s="57" t="str">
        <f>IF(COUNTIF($A$6:$A$337,t_enroll[[#This Row],[Field Name]])&gt;0,"y","n")</f>
        <v>y</v>
      </c>
    </row>
    <row r="21" spans="1:127" x14ac:dyDescent="0.25">
      <c r="A21" t="s">
        <v>139</v>
      </c>
      <c r="B21" t="b">
        <f t="shared" si="0"/>
        <v>1</v>
      </c>
      <c r="D21" s="55" t="b">
        <f>_xlfn.XLOOKUP(t_dates[[#This Row],[Field Name]],t_SelectFields[Field Name],t_SelectFields[Fields to Be Brought to Committee],FALSE)</f>
        <v>0</v>
      </c>
      <c r="E21" s="56" t="s">
        <v>139</v>
      </c>
      <c r="F21" t="s">
        <v>753</v>
      </c>
      <c r="G21" t="b">
        <f>_xlfn.XLOOKUP(t_dates[[#This Row],[Field Name]],t_VHIUseOnly[(Green Fields=Approved)],t_VHIUseOnly[Final],)</f>
        <v>0</v>
      </c>
      <c r="H21" s="57" t="s">
        <v>709</v>
      </c>
      <c r="I21" s="57" t="s">
        <v>709</v>
      </c>
      <c r="J21" s="57" t="s">
        <v>709</v>
      </c>
      <c r="K21" s="57" t="s">
        <v>709</v>
      </c>
      <c r="L21" s="57" t="s">
        <v>709</v>
      </c>
      <c r="M21" s="57" t="s">
        <v>738</v>
      </c>
      <c r="N21" s="57" t="s">
        <v>709</v>
      </c>
      <c r="O21" s="57" t="s">
        <v>709</v>
      </c>
      <c r="P21" s="57" t="str">
        <f>IF(COUNTIF($A$6:$A$337,t_dates[[#This Row],[Field Name]])&gt;0,"y","n")</f>
        <v>y</v>
      </c>
      <c r="R21" s="55" t="b">
        <f>_xlfn.XLOOKUP(t_claims[[#This Row],[Field Name]],t_SelectFields[Field Name],t_SelectFields[Fields to Be Brought to Committee],FALSE)</f>
        <v>0</v>
      </c>
      <c r="S21" t="s">
        <v>46</v>
      </c>
      <c r="T21" t="s">
        <v>118</v>
      </c>
      <c r="U21" s="102" t="b">
        <f>_xlfn.XLOOKUP(t_claims[[#This Row],[Field Name]],t_VHIUseOnly[(Green Fields=Approved)],t_VHIUseOnly[Final],)</f>
        <v>0</v>
      </c>
      <c r="V21" s="57" t="s">
        <v>709</v>
      </c>
      <c r="W21" s="57" t="s">
        <v>709</v>
      </c>
      <c r="X21" s="57" t="s">
        <v>709</v>
      </c>
      <c r="Y21" s="57" t="s">
        <v>709</v>
      </c>
      <c r="Z21" s="57" t="s">
        <v>709</v>
      </c>
      <c r="AA21" s="57" t="s">
        <v>709</v>
      </c>
      <c r="AB21" s="57" t="s">
        <v>709</v>
      </c>
      <c r="AC21" s="57" t="s">
        <v>738</v>
      </c>
      <c r="AD21" s="57" t="str">
        <f>IF(COUNTIF($A$6:$A$337,t_claims[[#This Row],[Field Name]])&gt;0,"y","n")</f>
        <v>y</v>
      </c>
      <c r="AF21" s="55" t="b">
        <f>_xlfn.XLOOKUP(t_serv[[#This Row],[Field Name]],t_SelectFields[Field Name],t_SelectFields[Fields to Be Brought to Committee],FALSE)</f>
        <v>0</v>
      </c>
      <c r="AG21" t="s">
        <v>191</v>
      </c>
      <c r="AH21" t="s">
        <v>747</v>
      </c>
      <c r="AI21" t="b">
        <f>_xlfn.XLOOKUP(t_serv[[#This Row],[Field Name]],t_VHIUseOnly[(Green Fields=Approved)],t_VHIUseOnly[Final],)</f>
        <v>0</v>
      </c>
      <c r="AJ21" s="57" t="s">
        <v>709</v>
      </c>
      <c r="AK21" s="57" t="s">
        <v>709</v>
      </c>
      <c r="AL21" s="57" t="s">
        <v>709</v>
      </c>
      <c r="AM21" s="57" t="s">
        <v>709</v>
      </c>
      <c r="AN21" s="57" t="s">
        <v>709</v>
      </c>
      <c r="AO21" s="57" t="s">
        <v>709</v>
      </c>
      <c r="AP21" s="57" t="s">
        <v>709</v>
      </c>
      <c r="AQ21" s="57" t="str">
        <f>IF(COUNTIF($A$6:$A$337,t_serv[[#This Row],[Field Name]])&gt;0,"y","n")</f>
        <v>y</v>
      </c>
      <c r="AS21" s="55" t="b">
        <f>_xlfn.XLOOKUP(t_prov[[#This Row],[Field Name]],t_SelectFields[Field Name],t_SelectFields[Fields to Be Brought to Committee],FALSE)</f>
        <v>0</v>
      </c>
      <c r="AT21" s="56" t="s">
        <v>84</v>
      </c>
      <c r="AU21" t="s">
        <v>752</v>
      </c>
      <c r="AV21" t="b">
        <f>_xlfn.XLOOKUP(t_prov[[#This Row],[Field Name]],t_VHIUseOnly[(Green Fields=Approved)],t_VHIUseOnly[Final],)</f>
        <v>0</v>
      </c>
      <c r="AW21" s="57" t="s">
        <v>738</v>
      </c>
      <c r="AX21" s="57" t="s">
        <v>738</v>
      </c>
      <c r="AY21" s="57" t="s">
        <v>738</v>
      </c>
      <c r="AZ21" s="57" t="s">
        <v>709</v>
      </c>
      <c r="BA21" s="57" t="s">
        <v>709</v>
      </c>
      <c r="BB21" s="57" t="s">
        <v>709</v>
      </c>
      <c r="BC21" s="57" t="s">
        <v>709</v>
      </c>
      <c r="BD21" s="57" t="s">
        <v>709</v>
      </c>
      <c r="BE21" s="57" t="str">
        <f>IF(COUNTIF($A$6:$A$337,t_prov[[#This Row],[Field Name]])&gt;0,"y","n")</f>
        <v>y</v>
      </c>
      <c r="BU21" s="55" t="b">
        <f>_xlfn.XLOOKUP(t_pharm[[#This Row],[Field Name]],t_SelectFields[Field Name],t_SelectFields[Fields to Be Brought to Committee],FALSE)</f>
        <v>0</v>
      </c>
      <c r="BV21" t="s">
        <v>418</v>
      </c>
      <c r="BW21" t="s">
        <v>742</v>
      </c>
      <c r="BX21" t="b">
        <f>_xlfn.XLOOKUP(t_pharm[[#This Row],[Field Name]],t_VHIUseOnly[(Green Fields=Approved)],t_VHIUseOnly[Final],)</f>
        <v>0</v>
      </c>
      <c r="BY21" s="57" t="s">
        <v>709</v>
      </c>
      <c r="BZ21" s="57" t="s">
        <v>709</v>
      </c>
      <c r="CA21" s="57" t="s">
        <v>738</v>
      </c>
      <c r="CB21" s="57" t="s">
        <v>709</v>
      </c>
      <c r="CC21" s="57" t="s">
        <v>709</v>
      </c>
      <c r="CD21" s="57" t="s">
        <v>709</v>
      </c>
      <c r="CE21" s="57" t="s">
        <v>709</v>
      </c>
      <c r="CF21" s="57" t="s">
        <v>709</v>
      </c>
      <c r="CG21" s="57" t="str">
        <f>IF(COUNTIF($A$6:$A$337,t_pharm[[#This Row],[Field Name]])&gt;0,"y","n")</f>
        <v>y</v>
      </c>
      <c r="CI21" s="55" t="b">
        <f>_xlfn.XLOOKUP(t_metrics[[#This Row],[Field Name]],t_SelectFields[Field Name],t_SelectFields[Fields to Be Brought to Committee],FALSE)</f>
        <v>0</v>
      </c>
      <c r="CJ21" t="s">
        <v>331</v>
      </c>
      <c r="CK21" s="57" t="s">
        <v>768</v>
      </c>
      <c r="CL21" s="57" t="b">
        <f>_xlfn.XLOOKUP(t_metrics[[#This Row],[Field Name]],t_VHIUseOnly[(Green Fields=Approved)],t_VHIUseOnly[Final],)</f>
        <v>0</v>
      </c>
      <c r="CM21" s="57"/>
      <c r="CN21" s="57"/>
      <c r="CO21" s="57"/>
      <c r="CP21" s="57"/>
      <c r="CQ21" s="57"/>
      <c r="CR21" s="57"/>
      <c r="CS21" s="57" t="s">
        <v>738</v>
      </c>
      <c r="CT21" s="57"/>
      <c r="CU21" s="57" t="str">
        <f>IF(COUNTIF($A$6:$A$337,t_metrics[[#This Row],[Field Name]])&gt;0,"y","n")</f>
        <v>y</v>
      </c>
      <c r="CW21" s="55" t="b">
        <f>_xlfn.XLOOKUP(t_demo[[#This Row],[Field Name]],t_SelectFields[Field Name],t_SelectFields[Fields to Be Brought to Committee],FALSE)</f>
        <v>0</v>
      </c>
      <c r="CX21" t="s">
        <v>519</v>
      </c>
      <c r="CY21" t="s">
        <v>745</v>
      </c>
      <c r="CZ21" t="b">
        <f>_xlfn.XLOOKUP(t_demo[[#This Row],[Field Name]],t_VHIUseOnly[(Green Fields=Approved)],t_VHIUseOnly[Final],)</f>
        <v>0</v>
      </c>
      <c r="DA21" s="57"/>
      <c r="DB21" s="57"/>
      <c r="DC21" s="57"/>
      <c r="DD21" s="57" t="s">
        <v>738</v>
      </c>
      <c r="DE21" s="57"/>
      <c r="DF21" s="57"/>
      <c r="DG21" s="57"/>
      <c r="DH21" s="57"/>
      <c r="DI21" s="57" t="str">
        <f>IF(COUNTIF($A$6:$A$337,t_demo[[#This Row],[Field Name]])&gt;0,"y","n")</f>
        <v>y</v>
      </c>
      <c r="DK21" s="55" t="b">
        <f>_xlfn.XLOOKUP(t_enroll[[#This Row],[Field Name]],t_SelectFields[Field Name],t_SelectFields[Fields to Be Brought to Committee],FALSE)</f>
        <v>0</v>
      </c>
      <c r="DL21" t="s">
        <v>55</v>
      </c>
      <c r="DM21" t="s">
        <v>746</v>
      </c>
      <c r="DN21" t="b">
        <f>_xlfn.XLOOKUP(t_enroll[[#This Row],[Field Name]],t_VHIUseOnly[(Green Fields=Approved)],t_VHIUseOnly[Final],)</f>
        <v>0</v>
      </c>
      <c r="DO21" s="57" t="s">
        <v>709</v>
      </c>
      <c r="DP21" s="57" t="s">
        <v>709</v>
      </c>
      <c r="DQ21" s="57" t="s">
        <v>709</v>
      </c>
      <c r="DR21" s="57" t="s">
        <v>709</v>
      </c>
      <c r="DS21" s="57" t="s">
        <v>738</v>
      </c>
      <c r="DT21" s="57" t="s">
        <v>709</v>
      </c>
      <c r="DU21" s="57" t="s">
        <v>709</v>
      </c>
      <c r="DV21" s="57" t="s">
        <v>709</v>
      </c>
      <c r="DW21" s="57" t="str">
        <f>IF(COUNTIF($A$6:$A$337,t_enroll[[#This Row],[Field Name]])&gt;0,"y","n")</f>
        <v>y</v>
      </c>
    </row>
    <row r="22" spans="1:127" x14ac:dyDescent="0.25">
      <c r="A22" t="s">
        <v>131</v>
      </c>
      <c r="B22" t="b">
        <f t="shared" si="0"/>
        <v>1</v>
      </c>
      <c r="D22" s="55" t="b">
        <f>_xlfn.XLOOKUP(t_dates[[#This Row],[Field Name]],t_SelectFields[Field Name],t_SelectFields[Fields to Be Brought to Committee],FALSE)</f>
        <v>0</v>
      </c>
      <c r="E22" s="56" t="s">
        <v>131</v>
      </c>
      <c r="F22" t="s">
        <v>753</v>
      </c>
      <c r="G22" t="b">
        <f>_xlfn.XLOOKUP(t_dates[[#This Row],[Field Name]],t_VHIUseOnly[(Green Fields=Approved)],t_VHIUseOnly[Final],)</f>
        <v>0</v>
      </c>
      <c r="H22" s="57" t="s">
        <v>709</v>
      </c>
      <c r="I22" s="57" t="s">
        <v>709</v>
      </c>
      <c r="J22" s="57" t="s">
        <v>709</v>
      </c>
      <c r="K22" s="57" t="s">
        <v>709</v>
      </c>
      <c r="L22" s="57" t="s">
        <v>709</v>
      </c>
      <c r="M22" s="57" t="s">
        <v>738</v>
      </c>
      <c r="N22" s="57" t="s">
        <v>709</v>
      </c>
      <c r="O22" s="57" t="s">
        <v>709</v>
      </c>
      <c r="P22" s="57" t="str">
        <f>IF(COUNTIF($A$6:$A$337,t_dates[[#This Row],[Field Name]])&gt;0,"y","n")</f>
        <v>y</v>
      </c>
      <c r="R22" s="55" t="b">
        <f>_xlfn.XLOOKUP(t_claims[[#This Row],[Field Name]],t_SelectFields[Field Name],t_SelectFields[Fields to Be Brought to Committee],FALSE)</f>
        <v>0</v>
      </c>
      <c r="S22" t="s">
        <v>47</v>
      </c>
      <c r="T22" t="s">
        <v>118</v>
      </c>
      <c r="U22" s="102" t="b">
        <f>_xlfn.XLOOKUP(t_claims[[#This Row],[Field Name]],t_VHIUseOnly[(Green Fields=Approved)],t_VHIUseOnly[Final],)</f>
        <v>0</v>
      </c>
      <c r="V22" s="57" t="s">
        <v>709</v>
      </c>
      <c r="W22" s="57" t="s">
        <v>709</v>
      </c>
      <c r="X22" s="57" t="s">
        <v>709</v>
      </c>
      <c r="Y22" s="57" t="s">
        <v>709</v>
      </c>
      <c r="Z22" s="57" t="s">
        <v>709</v>
      </c>
      <c r="AA22" s="57" t="s">
        <v>709</v>
      </c>
      <c r="AB22" s="57" t="s">
        <v>709</v>
      </c>
      <c r="AC22" s="57" t="s">
        <v>738</v>
      </c>
      <c r="AD22" s="57" t="str">
        <f>IF(COUNTIF($A$6:$A$337,t_claims[[#This Row],[Field Name]])&gt;0,"y","n")</f>
        <v>y</v>
      </c>
      <c r="AF22" s="55" t="b">
        <f>_xlfn.XLOOKUP(t_serv[[#This Row],[Field Name]],t_SelectFields[Field Name],t_SelectFields[Fields to Be Brought to Committee],FALSE)</f>
        <v>0</v>
      </c>
      <c r="AG22" t="s">
        <v>32</v>
      </c>
      <c r="AH22" t="s">
        <v>749</v>
      </c>
      <c r="AI22" t="b">
        <f>_xlfn.XLOOKUP(t_serv[[#This Row],[Field Name]],t_VHIUseOnly[(Green Fields=Approved)],t_VHIUseOnly[Final],)</f>
        <v>0</v>
      </c>
      <c r="AJ22" s="57" t="s">
        <v>738</v>
      </c>
      <c r="AK22" s="57" t="s">
        <v>709</v>
      </c>
      <c r="AL22" s="57" t="s">
        <v>709</v>
      </c>
      <c r="AM22" s="57" t="s">
        <v>709</v>
      </c>
      <c r="AN22" s="57" t="s">
        <v>709</v>
      </c>
      <c r="AO22" s="57" t="s">
        <v>709</v>
      </c>
      <c r="AP22" s="57" t="s">
        <v>709</v>
      </c>
      <c r="AQ22" s="57" t="str">
        <f>IF(COUNTIF($A$6:$A$337,t_serv[[#This Row],[Field Name]])&gt;0,"y","n")</f>
        <v>y</v>
      </c>
      <c r="AS22" s="55" t="b">
        <f>_xlfn.XLOOKUP(t_prov[[#This Row],[Field Name]],t_SelectFields[Field Name],t_SelectFields[Fields to Be Brought to Committee],FALSE)</f>
        <v>0</v>
      </c>
      <c r="AT22" s="56" t="s">
        <v>326</v>
      </c>
      <c r="AU22" t="s">
        <v>752</v>
      </c>
      <c r="AV22" t="b">
        <f>_xlfn.XLOOKUP(t_prov[[#This Row],[Field Name]],t_VHIUseOnly[(Green Fields=Approved)],t_VHIUseOnly[Final],)</f>
        <v>0</v>
      </c>
      <c r="AW22" s="57" t="s">
        <v>738</v>
      </c>
      <c r="AX22" s="57" t="s">
        <v>738</v>
      </c>
      <c r="AY22" s="57" t="s">
        <v>738</v>
      </c>
      <c r="AZ22" s="57" t="s">
        <v>709</v>
      </c>
      <c r="BA22" s="57" t="s">
        <v>709</v>
      </c>
      <c r="BB22" s="57" t="s">
        <v>709</v>
      </c>
      <c r="BC22" s="57" t="s">
        <v>709</v>
      </c>
      <c r="BD22" s="57" t="s">
        <v>709</v>
      </c>
      <c r="BE22" s="57" t="str">
        <f>IF(COUNTIF($A$6:$A$337,t_prov[[#This Row],[Field Name]])&gt;0,"y","n")</f>
        <v>y</v>
      </c>
      <c r="BU22" s="55" t="b">
        <f>_xlfn.XLOOKUP(t_pharm[[#This Row],[Field Name]],t_SelectFields[Field Name],t_SelectFields[Fields to Be Brought to Committee],FALSE)</f>
        <v>0</v>
      </c>
      <c r="BV22" t="s">
        <v>70</v>
      </c>
      <c r="BW22" t="s">
        <v>742</v>
      </c>
      <c r="BX22" t="b">
        <f>_xlfn.XLOOKUP(t_pharm[[#This Row],[Field Name]],t_VHIUseOnly[(Green Fields=Approved)],t_VHIUseOnly[Final],)</f>
        <v>0</v>
      </c>
      <c r="BY22" s="57" t="s">
        <v>709</v>
      </c>
      <c r="BZ22" s="57" t="s">
        <v>709</v>
      </c>
      <c r="CA22" s="57" t="s">
        <v>738</v>
      </c>
      <c r="CB22" s="57" t="s">
        <v>709</v>
      </c>
      <c r="CC22" s="57" t="s">
        <v>709</v>
      </c>
      <c r="CD22" s="57" t="s">
        <v>709</v>
      </c>
      <c r="CE22" s="57" t="s">
        <v>709</v>
      </c>
      <c r="CF22" s="57" t="s">
        <v>709</v>
      </c>
      <c r="CG22" s="57" t="str">
        <f>IF(COUNTIF($A$6:$A$337,t_pharm[[#This Row],[Field Name]])&gt;0,"y","n")</f>
        <v>y</v>
      </c>
      <c r="CI22" s="55" t="b">
        <f>_xlfn.XLOOKUP(t_metrics[[#This Row],[Field Name]],t_SelectFields[Field Name],t_SelectFields[Fields to Be Brought to Committee],FALSE)</f>
        <v>0</v>
      </c>
      <c r="CJ22" t="s">
        <v>332</v>
      </c>
      <c r="CK22" s="57" t="s">
        <v>768</v>
      </c>
      <c r="CL22" s="57" t="b">
        <f>_xlfn.XLOOKUP(t_metrics[[#This Row],[Field Name]],t_VHIUseOnly[(Green Fields=Approved)],t_VHIUseOnly[Final],)</f>
        <v>0</v>
      </c>
      <c r="CM22" s="57"/>
      <c r="CN22" s="57"/>
      <c r="CO22" s="57"/>
      <c r="CP22" s="57"/>
      <c r="CQ22" s="57"/>
      <c r="CR22" s="57"/>
      <c r="CS22" s="57" t="s">
        <v>738</v>
      </c>
      <c r="CT22" s="57"/>
      <c r="CU22" s="57" t="str">
        <f>IF(COUNTIF($A$6:$A$337,t_metrics[[#This Row],[Field Name]])&gt;0,"y","n")</f>
        <v>y</v>
      </c>
    </row>
    <row r="23" spans="1:127" x14ac:dyDescent="0.25">
      <c r="A23" t="s">
        <v>133</v>
      </c>
      <c r="B23" t="b">
        <f t="shared" si="0"/>
        <v>1</v>
      </c>
      <c r="D23" s="55" t="b">
        <f>_xlfn.XLOOKUP(t_dates[[#This Row],[Field Name]],t_SelectFields[Field Name],t_SelectFields[Fields to Be Brought to Committee],FALSE)</f>
        <v>0</v>
      </c>
      <c r="E23" s="56" t="s">
        <v>133</v>
      </c>
      <c r="F23" t="s">
        <v>753</v>
      </c>
      <c r="G23" t="b">
        <f>_xlfn.XLOOKUP(t_dates[[#This Row],[Field Name]],t_VHIUseOnly[(Green Fields=Approved)],t_VHIUseOnly[Final],)</f>
        <v>0</v>
      </c>
      <c r="H23" s="57" t="s">
        <v>709</v>
      </c>
      <c r="I23" s="57" t="s">
        <v>709</v>
      </c>
      <c r="J23" s="57" t="s">
        <v>709</v>
      </c>
      <c r="K23" s="57" t="s">
        <v>709</v>
      </c>
      <c r="L23" s="57" t="s">
        <v>709</v>
      </c>
      <c r="M23" s="57" t="s">
        <v>738</v>
      </c>
      <c r="N23" s="57" t="s">
        <v>709</v>
      </c>
      <c r="O23" s="57" t="s">
        <v>709</v>
      </c>
      <c r="P23" s="57" t="str">
        <f>IF(COUNTIF($A$6:$A$337,t_dates[[#This Row],[Field Name]])&gt;0,"y","n")</f>
        <v>y</v>
      </c>
      <c r="R23" s="55" t="b">
        <f>_xlfn.XLOOKUP(t_claims[[#This Row],[Field Name]],t_SelectFields[Field Name],t_SelectFields[Fields to Be Brought to Committee],FALSE)</f>
        <v>0</v>
      </c>
      <c r="S23" t="s">
        <v>48</v>
      </c>
      <c r="T23" t="s">
        <v>118</v>
      </c>
      <c r="U23" s="102" t="b">
        <f>_xlfn.XLOOKUP(t_claims[[#This Row],[Field Name]],t_VHIUseOnly[(Green Fields=Approved)],t_VHIUseOnly[Final],)</f>
        <v>0</v>
      </c>
      <c r="V23" s="57" t="s">
        <v>709</v>
      </c>
      <c r="W23" s="57" t="s">
        <v>709</v>
      </c>
      <c r="X23" s="57" t="s">
        <v>709</v>
      </c>
      <c r="Y23" s="57" t="s">
        <v>709</v>
      </c>
      <c r="Z23" s="57" t="s">
        <v>709</v>
      </c>
      <c r="AA23" s="57" t="s">
        <v>709</v>
      </c>
      <c r="AB23" s="57" t="s">
        <v>709</v>
      </c>
      <c r="AC23" s="57" t="s">
        <v>738</v>
      </c>
      <c r="AD23" s="57" t="str">
        <f>IF(COUNTIF($A$6:$A$337,t_claims[[#This Row],[Field Name]])&gt;0,"y","n")</f>
        <v>y</v>
      </c>
      <c r="AF23" s="55" t="b">
        <f>_xlfn.XLOOKUP(t_serv[[#This Row],[Field Name]],t_SelectFields[Field Name],t_SelectFields[Fields to Be Brought to Committee],FALSE)</f>
        <v>0</v>
      </c>
      <c r="AG23" t="s">
        <v>594</v>
      </c>
      <c r="AH23" t="s">
        <v>739</v>
      </c>
      <c r="AI23" t="b">
        <f>_xlfn.XLOOKUP(t_serv[[#This Row],[Field Name]],t_VHIUseOnly[(Green Fields=Approved)],t_VHIUseOnly[Final],)</f>
        <v>0</v>
      </c>
      <c r="AJ23" s="57" t="s">
        <v>738</v>
      </c>
      <c r="AK23" s="57" t="s">
        <v>709</v>
      </c>
      <c r="AL23" s="57" t="s">
        <v>709</v>
      </c>
      <c r="AM23" s="57" t="s">
        <v>709</v>
      </c>
      <c r="AN23" s="57" t="s">
        <v>709</v>
      </c>
      <c r="AO23" s="57" t="s">
        <v>709</v>
      </c>
      <c r="AP23" s="57" t="s">
        <v>709</v>
      </c>
      <c r="AQ23" s="57" t="str">
        <f>IF(COUNTIF($A$6:$A$337,t_serv[[#This Row],[Field Name]])&gt;0,"y","n")</f>
        <v>y</v>
      </c>
      <c r="AS23" s="55" t="b">
        <f>_xlfn.XLOOKUP(t_prov[[#This Row],[Field Name]],t_SelectFields[Field Name],t_SelectFields[Fields to Be Brought to Committee],FALSE)</f>
        <v>0</v>
      </c>
      <c r="AT23" s="56" t="s">
        <v>85</v>
      </c>
      <c r="AU23" t="s">
        <v>752</v>
      </c>
      <c r="AV23" t="b">
        <f>_xlfn.XLOOKUP(t_prov[[#This Row],[Field Name]],t_VHIUseOnly[(Green Fields=Approved)],t_VHIUseOnly[Final],)</f>
        <v>0</v>
      </c>
      <c r="AW23" s="57" t="s">
        <v>738</v>
      </c>
      <c r="AX23" s="57" t="s">
        <v>738</v>
      </c>
      <c r="AY23" s="57" t="s">
        <v>738</v>
      </c>
      <c r="AZ23" s="57" t="s">
        <v>709</v>
      </c>
      <c r="BA23" s="57" t="s">
        <v>709</v>
      </c>
      <c r="BB23" s="57" t="s">
        <v>709</v>
      </c>
      <c r="BC23" s="57" t="s">
        <v>709</v>
      </c>
      <c r="BD23" s="57" t="s">
        <v>709</v>
      </c>
      <c r="BE23" s="57" t="str">
        <f>IF(COUNTIF($A$6:$A$337,t_prov[[#This Row],[Field Name]])&gt;0,"y","n")</f>
        <v>y</v>
      </c>
      <c r="BU23" s="55" t="b">
        <f>_xlfn.XLOOKUP(t_pharm[[#This Row],[Field Name]],t_SelectFields[Field Name],t_SelectFields[Fields to Be Brought to Committee],FALSE)</f>
        <v>0</v>
      </c>
      <c r="BV23" t="s">
        <v>409</v>
      </c>
      <c r="BW23" t="s">
        <v>754</v>
      </c>
      <c r="BX23" t="b">
        <f>_xlfn.XLOOKUP(t_pharm[[#This Row],[Field Name]],t_VHIUseOnly[(Green Fields=Approved)],t_VHIUseOnly[Final],)</f>
        <v>0</v>
      </c>
      <c r="BY23" s="57" t="s">
        <v>709</v>
      </c>
      <c r="BZ23" s="57" t="s">
        <v>709</v>
      </c>
      <c r="CA23" s="57" t="s">
        <v>738</v>
      </c>
      <c r="CB23" s="57" t="s">
        <v>709</v>
      </c>
      <c r="CC23" s="57" t="s">
        <v>709</v>
      </c>
      <c r="CD23" s="57" t="s">
        <v>709</v>
      </c>
      <c r="CE23" s="57" t="s">
        <v>709</v>
      </c>
      <c r="CF23" s="57" t="s">
        <v>709</v>
      </c>
      <c r="CG23" s="57" t="str">
        <f>IF(COUNTIF($A$6:$A$337,t_pharm[[#This Row],[Field Name]])&gt;0,"y","n")</f>
        <v>y</v>
      </c>
      <c r="CI23" s="55" t="b">
        <f>_xlfn.XLOOKUP(t_metrics[[#This Row],[Field Name]],t_SelectFields[Field Name],t_SelectFields[Fields to Be Brought to Committee],FALSE)</f>
        <v>0</v>
      </c>
      <c r="CJ23" t="s">
        <v>333</v>
      </c>
      <c r="CK23" s="57" t="s">
        <v>768</v>
      </c>
      <c r="CL23" s="57" t="b">
        <f>_xlfn.XLOOKUP(t_metrics[[#This Row],[Field Name]],t_VHIUseOnly[(Green Fields=Approved)],t_VHIUseOnly[Final],)</f>
        <v>0</v>
      </c>
      <c r="CM23" s="57"/>
      <c r="CN23" s="57"/>
      <c r="CO23" s="57"/>
      <c r="CP23" s="57"/>
      <c r="CQ23" s="57"/>
      <c r="CR23" s="57"/>
      <c r="CS23" s="57" t="s">
        <v>738</v>
      </c>
      <c r="CT23" s="57"/>
      <c r="CU23" s="57" t="str">
        <f>IF(COUNTIF($A$6:$A$337,t_metrics[[#This Row],[Field Name]])&gt;0,"y","n")</f>
        <v>y</v>
      </c>
    </row>
    <row r="24" spans="1:127" x14ac:dyDescent="0.25">
      <c r="A24" t="s">
        <v>439</v>
      </c>
      <c r="B24" t="b">
        <f t="shared" si="0"/>
        <v>1</v>
      </c>
      <c r="D24" s="55" t="b">
        <f>_xlfn.XLOOKUP(t_dates[[#This Row],[Field Name]],t_SelectFields[Field Name],t_SelectFields[Fields to Be Brought to Committee],FALSE)</f>
        <v>0</v>
      </c>
      <c r="E24" s="56" t="s">
        <v>439</v>
      </c>
      <c r="F24" t="s">
        <v>753</v>
      </c>
      <c r="G24" t="b">
        <f>_xlfn.XLOOKUP(t_dates[[#This Row],[Field Name]],t_VHIUseOnly[(Green Fields=Approved)],t_VHIUseOnly[Final],)</f>
        <v>0</v>
      </c>
      <c r="H24" s="57" t="s">
        <v>709</v>
      </c>
      <c r="I24" s="57" t="s">
        <v>709</v>
      </c>
      <c r="J24" s="57" t="s">
        <v>709</v>
      </c>
      <c r="K24" s="57" t="s">
        <v>709</v>
      </c>
      <c r="L24" s="57" t="s">
        <v>709</v>
      </c>
      <c r="M24" s="57" t="s">
        <v>738</v>
      </c>
      <c r="N24" s="57" t="s">
        <v>709</v>
      </c>
      <c r="O24" s="57" t="s">
        <v>709</v>
      </c>
      <c r="P24" s="57" t="str">
        <f>IF(COUNTIF($A$6:$A$337,t_dates[[#This Row],[Field Name]])&gt;0,"y","n")</f>
        <v>y</v>
      </c>
      <c r="R24" s="55" t="b">
        <f>_xlfn.XLOOKUP(t_claims[[#This Row],[Field Name]],t_SelectFields[Field Name],t_SelectFields[Fields to Be Brought to Committee],FALSE)</f>
        <v>0</v>
      </c>
      <c r="S24" t="s">
        <v>396</v>
      </c>
      <c r="T24" t="s">
        <v>755</v>
      </c>
      <c r="U24" s="102" t="b">
        <f>_xlfn.XLOOKUP(t_claims[[#This Row],[Field Name]],t_VHIUseOnly[(Green Fields=Approved)],t_VHIUseOnly[Final],)</f>
        <v>0</v>
      </c>
      <c r="V24" s="57" t="s">
        <v>738</v>
      </c>
      <c r="W24" s="57" t="s">
        <v>709</v>
      </c>
      <c r="X24" s="57" t="s">
        <v>709</v>
      </c>
      <c r="Y24" s="57" t="s">
        <v>709</v>
      </c>
      <c r="Z24" s="57" t="s">
        <v>709</v>
      </c>
      <c r="AA24" s="57" t="s">
        <v>709</v>
      </c>
      <c r="AB24" s="57" t="s">
        <v>709</v>
      </c>
      <c r="AC24" s="57" t="s">
        <v>709</v>
      </c>
      <c r="AD24" s="57" t="str">
        <f>IF(COUNTIF($A$6:$A$337,t_claims[[#This Row],[Field Name]])&gt;0,"y","n")</f>
        <v>y</v>
      </c>
      <c r="AF24" s="55" t="b">
        <f>_xlfn.XLOOKUP(t_serv[[#This Row],[Field Name]],t_SelectFields[Field Name],t_SelectFields[Fields to Be Brought to Committee],FALSE)</f>
        <v>0</v>
      </c>
      <c r="AG24" t="s">
        <v>33</v>
      </c>
      <c r="AH24" t="s">
        <v>739</v>
      </c>
      <c r="AI24" t="b">
        <f>_xlfn.XLOOKUP(t_serv[[#This Row],[Field Name]],t_VHIUseOnly[(Green Fields=Approved)],t_VHIUseOnly[Final],)</f>
        <v>0</v>
      </c>
      <c r="AJ24" s="57" t="s">
        <v>738</v>
      </c>
      <c r="AK24" s="57" t="s">
        <v>709</v>
      </c>
      <c r="AL24" s="57" t="s">
        <v>709</v>
      </c>
      <c r="AM24" s="57" t="s">
        <v>709</v>
      </c>
      <c r="AN24" s="57" t="s">
        <v>709</v>
      </c>
      <c r="AO24" s="57" t="s">
        <v>709</v>
      </c>
      <c r="AP24" s="57" t="s">
        <v>709</v>
      </c>
      <c r="AQ24" s="57" t="str">
        <f>IF(COUNTIF($A$6:$A$337,t_serv[[#This Row],[Field Name]])&gt;0,"y","n")</f>
        <v>y</v>
      </c>
      <c r="AS24" s="55" t="b">
        <f>_xlfn.XLOOKUP(t_prov[[#This Row],[Field Name]],t_SelectFields[Field Name],t_SelectFields[Fields to Be Brought to Committee],FALSE)</f>
        <v>0</v>
      </c>
      <c r="AT24" s="56" t="s">
        <v>327</v>
      </c>
      <c r="AU24" t="s">
        <v>752</v>
      </c>
      <c r="AV24" t="b">
        <f>_xlfn.XLOOKUP(t_prov[[#This Row],[Field Name]],t_VHIUseOnly[(Green Fields=Approved)],t_VHIUseOnly[Final],)</f>
        <v>0</v>
      </c>
      <c r="AW24" s="57" t="s">
        <v>738</v>
      </c>
      <c r="AX24" s="57" t="s">
        <v>738</v>
      </c>
      <c r="AY24" s="57" t="s">
        <v>738</v>
      </c>
      <c r="AZ24" s="57" t="s">
        <v>709</v>
      </c>
      <c r="BA24" s="57" t="s">
        <v>709</v>
      </c>
      <c r="BB24" s="57" t="s">
        <v>709</v>
      </c>
      <c r="BC24" s="57" t="s">
        <v>709</v>
      </c>
      <c r="BD24" s="57" t="s">
        <v>709</v>
      </c>
      <c r="BE24" s="57" t="str">
        <f>IF(COUNTIF($A$6:$A$337,t_prov[[#This Row],[Field Name]])&gt;0,"y","n")</f>
        <v>y</v>
      </c>
      <c r="BU24" s="55" t="b">
        <f>_xlfn.XLOOKUP(t_pharm[[#This Row],[Field Name]],t_SelectFields[Field Name],t_SelectFields[Fields to Be Brought to Committee],FALSE)</f>
        <v>0</v>
      </c>
      <c r="BV24" t="s">
        <v>410</v>
      </c>
      <c r="BW24" t="s">
        <v>754</v>
      </c>
      <c r="BX24" t="b">
        <f>_xlfn.XLOOKUP(t_pharm[[#This Row],[Field Name]],t_VHIUseOnly[(Green Fields=Approved)],t_VHIUseOnly[Final],)</f>
        <v>0</v>
      </c>
      <c r="BY24" s="57" t="s">
        <v>709</v>
      </c>
      <c r="BZ24" s="57" t="s">
        <v>709</v>
      </c>
      <c r="CA24" s="57" t="s">
        <v>738</v>
      </c>
      <c r="CB24" s="57" t="s">
        <v>709</v>
      </c>
      <c r="CC24" s="57" t="s">
        <v>709</v>
      </c>
      <c r="CD24" s="57" t="s">
        <v>709</v>
      </c>
      <c r="CE24" s="57" t="s">
        <v>709</v>
      </c>
      <c r="CF24" s="57" t="s">
        <v>709</v>
      </c>
      <c r="CG24" s="57" t="str">
        <f>IF(COUNTIF($A$6:$A$337,t_pharm[[#This Row],[Field Name]])&gt;0,"y","n")</f>
        <v>y</v>
      </c>
      <c r="CI24" s="55" t="b">
        <f>_xlfn.XLOOKUP(t_metrics[[#This Row],[Field Name]],t_SelectFields[Field Name],t_SelectFields[Fields to Be Brought to Committee],FALSE)</f>
        <v>0</v>
      </c>
      <c r="CJ24" t="s">
        <v>334</v>
      </c>
      <c r="CK24" s="57" t="s">
        <v>768</v>
      </c>
      <c r="CL24" s="57" t="b">
        <f>_xlfn.XLOOKUP(t_metrics[[#This Row],[Field Name]],t_VHIUseOnly[(Green Fields=Approved)],t_VHIUseOnly[Final],)</f>
        <v>0</v>
      </c>
      <c r="CM24" s="57"/>
      <c r="CN24" s="57"/>
      <c r="CO24" s="57"/>
      <c r="CP24" s="57"/>
      <c r="CQ24" s="57"/>
      <c r="CR24" s="57"/>
      <c r="CS24" s="57" t="s">
        <v>738</v>
      </c>
      <c r="CT24" s="57"/>
      <c r="CU24" s="57" t="str">
        <f>IF(COUNTIF($A$6:$A$337,t_metrics[[#This Row],[Field Name]])&gt;0,"y","n")</f>
        <v>y</v>
      </c>
    </row>
    <row r="25" spans="1:127" x14ac:dyDescent="0.25">
      <c r="A25" t="s">
        <v>134</v>
      </c>
      <c r="B25" t="b">
        <f t="shared" si="0"/>
        <v>1</v>
      </c>
      <c r="D25" s="55" t="b">
        <f>_xlfn.XLOOKUP(t_dates[[#This Row],[Field Name]],t_SelectFields[Field Name],t_SelectFields[Fields to Be Brought to Committee],FALSE)</f>
        <v>0</v>
      </c>
      <c r="E25" s="56" t="s">
        <v>134</v>
      </c>
      <c r="F25" t="s">
        <v>753</v>
      </c>
      <c r="G25" t="b">
        <f>_xlfn.XLOOKUP(t_dates[[#This Row],[Field Name]],t_VHIUseOnly[(Green Fields=Approved)],t_VHIUseOnly[Final],)</f>
        <v>0</v>
      </c>
      <c r="H25" s="57" t="s">
        <v>709</v>
      </c>
      <c r="I25" s="57" t="s">
        <v>709</v>
      </c>
      <c r="J25" s="57" t="s">
        <v>709</v>
      </c>
      <c r="K25" s="57" t="s">
        <v>709</v>
      </c>
      <c r="L25" s="57" t="s">
        <v>709</v>
      </c>
      <c r="M25" s="57" t="s">
        <v>738</v>
      </c>
      <c r="N25" s="57" t="s">
        <v>709</v>
      </c>
      <c r="O25" s="57" t="s">
        <v>709</v>
      </c>
      <c r="P25" s="57" t="str">
        <f>IF(COUNTIF($A$6:$A$337,t_dates[[#This Row],[Field Name]])&gt;0,"y","n")</f>
        <v>y</v>
      </c>
      <c r="R25" s="55" t="b">
        <f>_xlfn.XLOOKUP(t_claims[[#This Row],[Field Name]],t_SelectFields[Field Name],t_SelectFields[Fields to Be Brought to Committee],FALSE)</f>
        <v>0</v>
      </c>
      <c r="S25" t="s">
        <v>397</v>
      </c>
      <c r="T25" t="s">
        <v>755</v>
      </c>
      <c r="U25" s="102" t="b">
        <f>_xlfn.XLOOKUP(t_claims[[#This Row],[Field Name]],t_VHIUseOnly[(Green Fields=Approved)],t_VHIUseOnly[Final],)</f>
        <v>0</v>
      </c>
      <c r="V25" s="57" t="s">
        <v>738</v>
      </c>
      <c r="W25" s="57" t="s">
        <v>709</v>
      </c>
      <c r="X25" s="57" t="s">
        <v>709</v>
      </c>
      <c r="Y25" s="57" t="s">
        <v>709</v>
      </c>
      <c r="Z25" s="57" t="s">
        <v>709</v>
      </c>
      <c r="AA25" s="57" t="s">
        <v>709</v>
      </c>
      <c r="AB25" s="57" t="s">
        <v>709</v>
      </c>
      <c r="AC25" s="57" t="s">
        <v>709</v>
      </c>
      <c r="AD25" s="57" t="str">
        <f>IF(COUNTIF($A$6:$A$337,t_claims[[#This Row],[Field Name]])&gt;0,"y","n")</f>
        <v>y</v>
      </c>
      <c r="AF25" s="55" t="b">
        <f>_xlfn.XLOOKUP(t_serv[[#This Row],[Field Name]],t_SelectFields[Field Name],t_SelectFields[Fields to Be Brought to Committee],FALSE)</f>
        <v>0</v>
      </c>
      <c r="AG25" t="s">
        <v>156</v>
      </c>
      <c r="AH25" t="s">
        <v>739</v>
      </c>
      <c r="AI25" t="b">
        <f>_xlfn.XLOOKUP(t_serv[[#This Row],[Field Name]],t_VHIUseOnly[(Green Fields=Approved)],t_VHIUseOnly[Final],)</f>
        <v>0</v>
      </c>
      <c r="AJ25" s="57" t="s">
        <v>738</v>
      </c>
      <c r="AK25" s="57" t="s">
        <v>709</v>
      </c>
      <c r="AL25" s="57" t="s">
        <v>709</v>
      </c>
      <c r="AM25" s="57" t="s">
        <v>709</v>
      </c>
      <c r="AN25" s="57" t="s">
        <v>709</v>
      </c>
      <c r="AO25" s="57" t="s">
        <v>709</v>
      </c>
      <c r="AP25" s="57" t="s">
        <v>709</v>
      </c>
      <c r="AQ25" s="57" t="str">
        <f>IF(COUNTIF($A$6:$A$337,t_serv[[#This Row],[Field Name]])&gt;0,"y","n")</f>
        <v>y</v>
      </c>
      <c r="AS25" s="55" t="b">
        <f>_xlfn.XLOOKUP(t_prov[[#This Row],[Field Name]],t_SelectFields[Field Name],t_SelectFields[Fields to Be Brought to Committee],FALSE)</f>
        <v>0</v>
      </c>
      <c r="AT25" s="56" t="s">
        <v>86</v>
      </c>
      <c r="AU25" t="s">
        <v>752</v>
      </c>
      <c r="AV25" t="b">
        <f>_xlfn.XLOOKUP(t_prov[[#This Row],[Field Name]],t_VHIUseOnly[(Green Fields=Approved)],t_VHIUseOnly[Final],)</f>
        <v>0</v>
      </c>
      <c r="AW25" s="57" t="s">
        <v>738</v>
      </c>
      <c r="AX25" s="57" t="s">
        <v>738</v>
      </c>
      <c r="AY25" s="57" t="s">
        <v>738</v>
      </c>
      <c r="AZ25" s="57" t="s">
        <v>709</v>
      </c>
      <c r="BA25" s="57" t="s">
        <v>709</v>
      </c>
      <c r="BB25" s="57" t="s">
        <v>709</v>
      </c>
      <c r="BC25" s="57" t="s">
        <v>709</v>
      </c>
      <c r="BD25" s="57" t="s">
        <v>709</v>
      </c>
      <c r="BE25" s="57" t="str">
        <f>IF(COUNTIF($A$6:$A$337,t_prov[[#This Row],[Field Name]])&gt;0,"y","n")</f>
        <v>y</v>
      </c>
      <c r="BU25" s="55" t="b">
        <f>_xlfn.XLOOKUP(t_pharm[[#This Row],[Field Name]],t_SelectFields[Field Name],t_SelectFields[Fields to Be Brought to Committee],FALSE)</f>
        <v>0</v>
      </c>
      <c r="BV25" t="s">
        <v>411</v>
      </c>
      <c r="BW25" t="s">
        <v>754</v>
      </c>
      <c r="BX25" t="b">
        <f>_xlfn.XLOOKUP(t_pharm[[#This Row],[Field Name]],t_VHIUseOnly[(Green Fields=Approved)],t_VHIUseOnly[Final],)</f>
        <v>0</v>
      </c>
      <c r="BY25" s="57" t="s">
        <v>709</v>
      </c>
      <c r="BZ25" s="57" t="s">
        <v>709</v>
      </c>
      <c r="CA25" s="57" t="s">
        <v>738</v>
      </c>
      <c r="CB25" s="57" t="s">
        <v>709</v>
      </c>
      <c r="CC25" s="57" t="s">
        <v>709</v>
      </c>
      <c r="CD25" s="57" t="s">
        <v>709</v>
      </c>
      <c r="CE25" s="57" t="s">
        <v>709</v>
      </c>
      <c r="CF25" s="57" t="s">
        <v>709</v>
      </c>
      <c r="CG25" s="57" t="str">
        <f>IF(COUNTIF($A$6:$A$337,t_pharm[[#This Row],[Field Name]])&gt;0,"y","n")</f>
        <v>y</v>
      </c>
      <c r="CI25" s="55" t="b">
        <f>_xlfn.XLOOKUP(t_metrics[[#This Row],[Field Name]],t_SelectFields[Field Name],t_SelectFields[Fields to Be Brought to Committee],FALSE)</f>
        <v>0</v>
      </c>
      <c r="CJ25" t="s">
        <v>335</v>
      </c>
      <c r="CK25" s="57" t="s">
        <v>768</v>
      </c>
      <c r="CL25" s="57" t="b">
        <f>_xlfn.XLOOKUP(t_metrics[[#This Row],[Field Name]],t_VHIUseOnly[(Green Fields=Approved)],t_VHIUseOnly[Final],)</f>
        <v>0</v>
      </c>
      <c r="CM25" s="57"/>
      <c r="CN25" s="57"/>
      <c r="CO25" s="57"/>
      <c r="CP25" s="57"/>
      <c r="CQ25" s="57"/>
      <c r="CR25" s="57"/>
      <c r="CS25" s="57" t="s">
        <v>738</v>
      </c>
      <c r="CT25" s="57"/>
      <c r="CU25" s="57" t="str">
        <f>IF(COUNTIF($A$6:$A$337,t_metrics[[#This Row],[Field Name]])&gt;0,"y","n")</f>
        <v>y</v>
      </c>
    </row>
    <row r="26" spans="1:127" x14ac:dyDescent="0.25">
      <c r="A26" t="s">
        <v>440</v>
      </c>
      <c r="B26" t="b">
        <f t="shared" si="0"/>
        <v>1</v>
      </c>
      <c r="D26" s="55" t="b">
        <f>_xlfn.XLOOKUP(t_dates[[#This Row],[Field Name]],t_SelectFields[Field Name],t_SelectFields[Fields to Be Brought to Committee],FALSE)</f>
        <v>0</v>
      </c>
      <c r="E26" s="56" t="s">
        <v>440</v>
      </c>
      <c r="F26" t="s">
        <v>753</v>
      </c>
      <c r="G26" t="b">
        <f>_xlfn.XLOOKUP(t_dates[[#This Row],[Field Name]],t_VHIUseOnly[(Green Fields=Approved)],t_VHIUseOnly[Final],)</f>
        <v>0</v>
      </c>
      <c r="H26" s="57" t="s">
        <v>709</v>
      </c>
      <c r="I26" s="57" t="s">
        <v>709</v>
      </c>
      <c r="J26" s="57" t="s">
        <v>709</v>
      </c>
      <c r="K26" s="57" t="s">
        <v>709</v>
      </c>
      <c r="L26" s="57" t="s">
        <v>709</v>
      </c>
      <c r="M26" s="57" t="s">
        <v>738</v>
      </c>
      <c r="N26" s="57" t="s">
        <v>709</v>
      </c>
      <c r="O26" s="57" t="s">
        <v>709</v>
      </c>
      <c r="P26" s="57" t="str">
        <f>IF(COUNTIF($A$6:$A$337,t_dates[[#This Row],[Field Name]])&gt;0,"y","n")</f>
        <v>y</v>
      </c>
      <c r="R26" s="55" t="b">
        <f>_xlfn.XLOOKUP(t_claims[[#This Row],[Field Name]],t_SelectFields[Field Name],t_SelectFields[Fields to Be Brought to Committee],FALSE)</f>
        <v>0</v>
      </c>
      <c r="S26" t="s">
        <v>293</v>
      </c>
      <c r="T26" t="s">
        <v>755</v>
      </c>
      <c r="U26" s="102" t="b">
        <f>_xlfn.XLOOKUP(t_claims[[#This Row],[Field Name]],t_VHIUseOnly[(Green Fields=Approved)],t_VHIUseOnly[Final],)</f>
        <v>0</v>
      </c>
      <c r="V26" s="57" t="s">
        <v>738</v>
      </c>
      <c r="W26" s="57" t="s">
        <v>709</v>
      </c>
      <c r="X26" s="57" t="s">
        <v>709</v>
      </c>
      <c r="Y26" s="57" t="s">
        <v>709</v>
      </c>
      <c r="Z26" s="57" t="s">
        <v>709</v>
      </c>
      <c r="AA26" s="57" t="s">
        <v>709</v>
      </c>
      <c r="AB26" s="57" t="s">
        <v>709</v>
      </c>
      <c r="AC26" s="57" t="s">
        <v>709</v>
      </c>
      <c r="AD26" s="57" t="str">
        <f>IF(COUNTIF($A$6:$A$337,t_claims[[#This Row],[Field Name]])&gt;0,"y","n")</f>
        <v>y</v>
      </c>
      <c r="AF26" s="55" t="b">
        <f>_xlfn.XLOOKUP(t_serv[[#This Row],[Field Name]],t_SelectFields[Field Name],t_SelectFields[Fields to Be Brought to Committee],FALSE)</f>
        <v>0</v>
      </c>
      <c r="AG26" t="s">
        <v>81</v>
      </c>
      <c r="AH26" t="s">
        <v>747</v>
      </c>
      <c r="AI26" t="b">
        <f>_xlfn.XLOOKUP(t_serv[[#This Row],[Field Name]],t_VHIUseOnly[(Green Fields=Approved)],t_VHIUseOnly[Final],)</f>
        <v>0</v>
      </c>
      <c r="AJ26" s="57" t="s">
        <v>709</v>
      </c>
      <c r="AK26" s="57" t="s">
        <v>709</v>
      </c>
      <c r="AL26" s="57" t="s">
        <v>709</v>
      </c>
      <c r="AM26" s="57" t="s">
        <v>709</v>
      </c>
      <c r="AN26" s="57" t="s">
        <v>709</v>
      </c>
      <c r="AO26" s="57" t="s">
        <v>709</v>
      </c>
      <c r="AP26" s="57" t="s">
        <v>709</v>
      </c>
      <c r="AQ26" s="57" t="str">
        <f>IF(COUNTIF($A$6:$A$337,t_serv[[#This Row],[Field Name]])&gt;0,"y","n")</f>
        <v>y</v>
      </c>
      <c r="AS26" s="55" t="b">
        <f>_xlfn.XLOOKUP(t_prov[[#This Row],[Field Name]],t_SelectFields[Field Name],t_SelectFields[Fields to Be Brought to Committee],FALSE)</f>
        <v>0</v>
      </c>
      <c r="AT26" s="56" t="s">
        <v>328</v>
      </c>
      <c r="AU26" t="s">
        <v>752</v>
      </c>
      <c r="AV26" t="b">
        <f>_xlfn.XLOOKUP(t_prov[[#This Row],[Field Name]],t_VHIUseOnly[(Green Fields=Approved)],t_VHIUseOnly[Final],)</f>
        <v>0</v>
      </c>
      <c r="AW26" s="57" t="s">
        <v>738</v>
      </c>
      <c r="AX26" s="57" t="s">
        <v>738</v>
      </c>
      <c r="AY26" s="57" t="s">
        <v>738</v>
      </c>
      <c r="AZ26" s="57" t="s">
        <v>709</v>
      </c>
      <c r="BA26" s="57" t="s">
        <v>709</v>
      </c>
      <c r="BB26" s="57" t="s">
        <v>709</v>
      </c>
      <c r="BC26" s="57" t="s">
        <v>709</v>
      </c>
      <c r="BD26" s="57" t="s">
        <v>709</v>
      </c>
      <c r="BE26" s="57" t="str">
        <f>IF(COUNTIF($A$6:$A$337,t_prov[[#This Row],[Field Name]])&gt;0,"y","n")</f>
        <v>y</v>
      </c>
      <c r="BU26" s="55" t="b">
        <f>_xlfn.XLOOKUP(t_pharm[[#This Row],[Field Name]],t_SelectFields[Field Name],t_SelectFields[Fields to Be Brought to Committee],FALSE)</f>
        <v>0</v>
      </c>
      <c r="BV26" t="s">
        <v>52</v>
      </c>
      <c r="BW26" t="s">
        <v>52</v>
      </c>
      <c r="BX26" t="b">
        <f>_xlfn.XLOOKUP(t_pharm[[#This Row],[Field Name]],t_VHIUseOnly[(Green Fields=Approved)],t_VHIUseOnly[Final],)</f>
        <v>0</v>
      </c>
      <c r="BY26" s="57" t="s">
        <v>738</v>
      </c>
      <c r="BZ26" s="57" t="s">
        <v>738</v>
      </c>
      <c r="CA26" s="57" t="s">
        <v>738</v>
      </c>
      <c r="CB26" s="57" t="s">
        <v>738</v>
      </c>
      <c r="CC26" s="57" t="s">
        <v>738</v>
      </c>
      <c r="CD26" s="57" t="s">
        <v>738</v>
      </c>
      <c r="CE26" s="57" t="s">
        <v>738</v>
      </c>
      <c r="CF26" s="57" t="s">
        <v>709</v>
      </c>
      <c r="CG26" s="57" t="str">
        <f>IF(COUNTIF($A$6:$A$337,t_pharm[[#This Row],[Field Name]])&gt;0,"y","n")</f>
        <v>y</v>
      </c>
      <c r="CI26" s="55" t="b">
        <f>_xlfn.XLOOKUP(t_metrics[[#This Row],[Field Name]],t_SelectFields[Field Name],t_SelectFields[Fields to Be Brought to Committee],FALSE)</f>
        <v>0</v>
      </c>
      <c r="CJ26" t="s">
        <v>336</v>
      </c>
      <c r="CK26" s="57" t="s">
        <v>768</v>
      </c>
      <c r="CL26" s="57" t="b">
        <f>_xlfn.XLOOKUP(t_metrics[[#This Row],[Field Name]],t_VHIUseOnly[(Green Fields=Approved)],t_VHIUseOnly[Final],)</f>
        <v>0</v>
      </c>
      <c r="CM26" s="57"/>
      <c r="CN26" s="57"/>
      <c r="CO26" s="57"/>
      <c r="CP26" s="57"/>
      <c r="CQ26" s="57"/>
      <c r="CR26" s="57"/>
      <c r="CS26" s="57" t="s">
        <v>738</v>
      </c>
      <c r="CT26" s="57"/>
      <c r="CU26" s="57" t="str">
        <f>IF(COUNTIF($A$6:$A$337,t_metrics[[#This Row],[Field Name]])&gt;0,"y","n")</f>
        <v>y</v>
      </c>
    </row>
    <row r="27" spans="1:127" x14ac:dyDescent="0.25">
      <c r="A27" t="s">
        <v>441</v>
      </c>
      <c r="B27" t="b">
        <f t="shared" si="0"/>
        <v>1</v>
      </c>
      <c r="D27" s="55" t="b">
        <f>_xlfn.XLOOKUP(t_dates[[#This Row],[Field Name]],t_SelectFields[Field Name],t_SelectFields[Fields to Be Brought to Committee],FALSE)</f>
        <v>0</v>
      </c>
      <c r="E27" s="56" t="s">
        <v>441</v>
      </c>
      <c r="F27" t="s">
        <v>756</v>
      </c>
      <c r="G27" t="b">
        <f>_xlfn.XLOOKUP(t_dates[[#This Row],[Field Name]],t_VHIUseOnly[(Green Fields=Approved)],t_VHIUseOnly[Final],)</f>
        <v>0</v>
      </c>
      <c r="H27" s="57" t="s">
        <v>738</v>
      </c>
      <c r="I27" s="57" t="s">
        <v>738</v>
      </c>
      <c r="J27" s="57" t="s">
        <v>738</v>
      </c>
      <c r="K27" s="57" t="s">
        <v>709</v>
      </c>
      <c r="L27" s="57" t="s">
        <v>709</v>
      </c>
      <c r="M27" s="57" t="s">
        <v>709</v>
      </c>
      <c r="N27" s="57" t="s">
        <v>709</v>
      </c>
      <c r="O27" s="57" t="s">
        <v>709</v>
      </c>
      <c r="P27" s="57" t="str">
        <f>IF(COUNTIF($A$6:$A$337,t_dates[[#This Row],[Field Name]])&gt;0,"y","n")</f>
        <v>y</v>
      </c>
      <c r="R27" s="55" t="b">
        <f>_xlfn.XLOOKUP(t_claims[[#This Row],[Field Name]],t_SelectFields[Field Name],t_SelectFields[Fields to Be Brought to Committee],FALSE)</f>
        <v>0</v>
      </c>
      <c r="S27" t="s">
        <v>295</v>
      </c>
      <c r="T27" t="s">
        <v>755</v>
      </c>
      <c r="U27" s="102" t="b">
        <f>_xlfn.XLOOKUP(t_claims[[#This Row],[Field Name]],t_VHIUseOnly[(Green Fields=Approved)],t_VHIUseOnly[Final],)</f>
        <v>0</v>
      </c>
      <c r="V27" s="57" t="s">
        <v>738</v>
      </c>
      <c r="W27" s="57" t="s">
        <v>709</v>
      </c>
      <c r="X27" s="57" t="s">
        <v>709</v>
      </c>
      <c r="Y27" s="57" t="s">
        <v>709</v>
      </c>
      <c r="Z27" s="57" t="s">
        <v>709</v>
      </c>
      <c r="AA27" s="57" t="s">
        <v>709</v>
      </c>
      <c r="AB27" s="57" t="s">
        <v>709</v>
      </c>
      <c r="AC27" s="57" t="s">
        <v>709</v>
      </c>
      <c r="AD27" s="57" t="str">
        <f>IF(COUNTIF($A$6:$A$337,t_claims[[#This Row],[Field Name]])&gt;0,"y","n")</f>
        <v>y</v>
      </c>
      <c r="AF27" s="55" t="b">
        <f>_xlfn.XLOOKUP(t_serv[[#This Row],[Field Name]],t_SelectFields[Field Name],t_SelectFields[Fields to Be Brought to Committee],FALSE)</f>
        <v>0</v>
      </c>
      <c r="AG27" t="s">
        <v>192</v>
      </c>
      <c r="AH27" t="s">
        <v>747</v>
      </c>
      <c r="AI27" t="b">
        <f>_xlfn.XLOOKUP(t_serv[[#This Row],[Field Name]],t_VHIUseOnly[(Green Fields=Approved)],t_VHIUseOnly[Final],)</f>
        <v>0</v>
      </c>
      <c r="AJ27" s="57" t="s">
        <v>709</v>
      </c>
      <c r="AK27" s="57" t="s">
        <v>709</v>
      </c>
      <c r="AL27" s="57" t="s">
        <v>709</v>
      </c>
      <c r="AM27" s="57" t="s">
        <v>709</v>
      </c>
      <c r="AN27" s="57" t="s">
        <v>709</v>
      </c>
      <c r="AO27" s="57" t="s">
        <v>709</v>
      </c>
      <c r="AP27" s="57" t="s">
        <v>709</v>
      </c>
      <c r="AQ27" s="57" t="str">
        <f>IF(COUNTIF($A$6:$A$337,t_serv[[#This Row],[Field Name]])&gt;0,"y","n")</f>
        <v>y</v>
      </c>
      <c r="AS27" s="55" t="b">
        <f>_xlfn.XLOOKUP(t_prov[[#This Row],[Field Name]],t_SelectFields[Field Name],t_SelectFields[Fields to Be Brought to Committee],FALSE)</f>
        <v>0</v>
      </c>
      <c r="AT27" s="56" t="s">
        <v>488</v>
      </c>
      <c r="AU27" t="s">
        <v>757</v>
      </c>
      <c r="AV27" t="b">
        <f>_xlfn.XLOOKUP(t_prov[[#This Row],[Field Name]],t_VHIUseOnly[(Green Fields=Approved)],t_VHIUseOnly[Final],)</f>
        <v>0</v>
      </c>
      <c r="AW27" s="57" t="s">
        <v>738</v>
      </c>
      <c r="AX27" s="57" t="s">
        <v>738</v>
      </c>
      <c r="AY27" s="57" t="s">
        <v>738</v>
      </c>
      <c r="AZ27" s="57" t="s">
        <v>709</v>
      </c>
      <c r="BA27" s="57" t="s">
        <v>709</v>
      </c>
      <c r="BB27" s="57" t="s">
        <v>709</v>
      </c>
      <c r="BC27" s="57" t="s">
        <v>709</v>
      </c>
      <c r="BD27" s="57" t="s">
        <v>709</v>
      </c>
      <c r="BE27" s="57" t="str">
        <f>IF(COUNTIF($A$6:$A$337,t_prov[[#This Row],[Field Name]])&gt;0,"y","n")</f>
        <v>y</v>
      </c>
      <c r="CI27" s="55" t="b">
        <f>_xlfn.XLOOKUP(t_metrics[[#This Row],[Field Name]],t_SelectFields[Field Name],t_SelectFields[Fields to Be Brought to Committee],FALSE)</f>
        <v>0</v>
      </c>
      <c r="CJ27" t="s">
        <v>337</v>
      </c>
      <c r="CK27" s="57" t="s">
        <v>768</v>
      </c>
      <c r="CL27" s="57" t="b">
        <f>_xlfn.XLOOKUP(t_metrics[[#This Row],[Field Name]],t_VHIUseOnly[(Green Fields=Approved)],t_VHIUseOnly[Final],)</f>
        <v>0</v>
      </c>
      <c r="CM27" s="57"/>
      <c r="CN27" s="57"/>
      <c r="CO27" s="57"/>
      <c r="CP27" s="57"/>
      <c r="CQ27" s="57"/>
      <c r="CR27" s="57"/>
      <c r="CS27" s="57" t="s">
        <v>738</v>
      </c>
      <c r="CT27" s="57"/>
      <c r="CU27" s="57" t="str">
        <f>IF(COUNTIF($A$6:$A$337,t_metrics[[#This Row],[Field Name]])&gt;0,"y","n")</f>
        <v>y</v>
      </c>
    </row>
    <row r="28" spans="1:127" x14ac:dyDescent="0.25">
      <c r="A28" t="s">
        <v>23</v>
      </c>
      <c r="B28" t="b">
        <f t="shared" si="0"/>
        <v>1</v>
      </c>
      <c r="D28" s="55" t="b">
        <f>_xlfn.XLOOKUP(t_dates[[#This Row],[Field Name]],t_SelectFields[Field Name],t_SelectFields[Fields to Be Brought to Committee],FALSE)</f>
        <v>0</v>
      </c>
      <c r="E28" s="56" t="s">
        <v>23</v>
      </c>
      <c r="F28" t="s">
        <v>756</v>
      </c>
      <c r="G28" t="b">
        <f>_xlfn.XLOOKUP(t_dates[[#This Row],[Field Name]],t_VHIUseOnly[(Green Fields=Approved)],t_VHIUseOnly[Final],)</f>
        <v>0</v>
      </c>
      <c r="H28" s="57" t="s">
        <v>738</v>
      </c>
      <c r="I28" s="57" t="s">
        <v>738</v>
      </c>
      <c r="J28" s="57" t="s">
        <v>738</v>
      </c>
      <c r="K28" s="57" t="s">
        <v>709</v>
      </c>
      <c r="L28" s="57" t="s">
        <v>709</v>
      </c>
      <c r="M28" s="57" t="s">
        <v>709</v>
      </c>
      <c r="N28" s="57" t="s">
        <v>709</v>
      </c>
      <c r="O28" s="57" t="s">
        <v>709</v>
      </c>
      <c r="P28" s="57" t="str">
        <f>IF(COUNTIF($A$6:$A$337,t_dates[[#This Row],[Field Name]])&gt;0,"y","n")</f>
        <v>y</v>
      </c>
      <c r="R28" s="55" t="b">
        <f>_xlfn.XLOOKUP(t_claims[[#This Row],[Field Name]],t_SelectFields[Field Name],t_SelectFields[Fields to Be Brought to Committee],FALSE)</f>
        <v>0</v>
      </c>
      <c r="S28" t="s">
        <v>109</v>
      </c>
      <c r="T28" t="s">
        <v>755</v>
      </c>
      <c r="U28" s="102" t="b">
        <f>_xlfn.XLOOKUP(t_claims[[#This Row],[Field Name]],t_VHIUseOnly[(Green Fields=Approved)],t_VHIUseOnly[Final],)</f>
        <v>0</v>
      </c>
      <c r="V28" s="57" t="s">
        <v>738</v>
      </c>
      <c r="W28" s="57" t="s">
        <v>709</v>
      </c>
      <c r="X28" s="57" t="s">
        <v>709</v>
      </c>
      <c r="Y28" s="57" t="s">
        <v>709</v>
      </c>
      <c r="Z28" s="57" t="s">
        <v>709</v>
      </c>
      <c r="AA28" s="57" t="s">
        <v>709</v>
      </c>
      <c r="AB28" s="57" t="s">
        <v>709</v>
      </c>
      <c r="AC28" s="57" t="s">
        <v>709</v>
      </c>
      <c r="AD28" s="57" t="str">
        <f>IF(COUNTIF($A$6:$A$337,t_claims[[#This Row],[Field Name]])&gt;0,"y","n")</f>
        <v>y</v>
      </c>
      <c r="AF28" s="55" t="b">
        <f>_xlfn.XLOOKUP(t_serv[[#This Row],[Field Name]],t_SelectFields[Field Name],t_SelectFields[Fields to Be Brought to Committee],FALSE)</f>
        <v>0</v>
      </c>
      <c r="AG28" t="s">
        <v>34</v>
      </c>
      <c r="AH28" t="s">
        <v>749</v>
      </c>
      <c r="AI28" t="b">
        <f>_xlfn.XLOOKUP(t_serv[[#This Row],[Field Name]],t_VHIUseOnly[(Green Fields=Approved)],t_VHIUseOnly[Final],)</f>
        <v>0</v>
      </c>
      <c r="AJ28" s="57" t="s">
        <v>738</v>
      </c>
      <c r="AK28" s="57" t="s">
        <v>709</v>
      </c>
      <c r="AL28" s="57" t="s">
        <v>709</v>
      </c>
      <c r="AM28" s="57" t="s">
        <v>709</v>
      </c>
      <c r="AN28" s="57" t="s">
        <v>709</v>
      </c>
      <c r="AO28" s="57" t="s">
        <v>709</v>
      </c>
      <c r="AP28" s="57" t="s">
        <v>709</v>
      </c>
      <c r="AQ28" s="57" t="str">
        <f>IF(COUNTIF($A$6:$A$337,t_serv[[#This Row],[Field Name]])&gt;0,"y","n")</f>
        <v>y</v>
      </c>
      <c r="AS28" s="55" t="b">
        <f>_xlfn.XLOOKUP(t_prov[[#This Row],[Field Name]],t_SelectFields[Field Name],t_SelectFields[Fields to Be Brought to Committee],FALSE)</f>
        <v>0</v>
      </c>
      <c r="AT28" s="56" t="s">
        <v>490</v>
      </c>
      <c r="AU28" t="s">
        <v>757</v>
      </c>
      <c r="AV28" t="b">
        <f>_xlfn.XLOOKUP(t_prov[[#This Row],[Field Name]],t_VHIUseOnly[(Green Fields=Approved)],t_VHIUseOnly[Final],)</f>
        <v>0</v>
      </c>
      <c r="AW28" s="57" t="s">
        <v>738</v>
      </c>
      <c r="AX28" s="57" t="s">
        <v>738</v>
      </c>
      <c r="AY28" s="57" t="s">
        <v>738</v>
      </c>
      <c r="AZ28" s="57" t="s">
        <v>709</v>
      </c>
      <c r="BA28" s="57" t="s">
        <v>709</v>
      </c>
      <c r="BB28" s="57" t="s">
        <v>709</v>
      </c>
      <c r="BC28" s="57" t="s">
        <v>709</v>
      </c>
      <c r="BD28" s="57" t="s">
        <v>709</v>
      </c>
      <c r="BE28" s="57" t="str">
        <f>IF(COUNTIF($A$6:$A$337,t_prov[[#This Row],[Field Name]])&gt;0,"y","n")</f>
        <v>y</v>
      </c>
      <c r="CI28" s="55" t="b">
        <f>_xlfn.XLOOKUP(t_metrics[[#This Row],[Field Name]],t_SelectFields[Field Name],t_SelectFields[Fields to Be Brought to Committee],FALSE)</f>
        <v>0</v>
      </c>
      <c r="CJ28" t="s">
        <v>338</v>
      </c>
      <c r="CK28" s="57" t="s">
        <v>768</v>
      </c>
      <c r="CL28" s="57" t="b">
        <f>_xlfn.XLOOKUP(t_metrics[[#This Row],[Field Name]],t_VHIUseOnly[(Green Fields=Approved)],t_VHIUseOnly[Final],)</f>
        <v>0</v>
      </c>
      <c r="CM28" s="57"/>
      <c r="CN28" s="57"/>
      <c r="CO28" s="57"/>
      <c r="CP28" s="57"/>
      <c r="CQ28" s="57"/>
      <c r="CR28" s="57"/>
      <c r="CS28" s="57" t="s">
        <v>738</v>
      </c>
      <c r="CT28" s="57"/>
      <c r="CU28" s="57" t="str">
        <f>IF(COUNTIF($A$6:$A$337,t_metrics[[#This Row],[Field Name]])&gt;0,"y","n")</f>
        <v>y</v>
      </c>
    </row>
    <row r="29" spans="1:127" x14ac:dyDescent="0.25">
      <c r="A29" t="s">
        <v>24</v>
      </c>
      <c r="B29" t="b">
        <f t="shared" si="0"/>
        <v>1</v>
      </c>
      <c r="D29" s="55" t="b">
        <f>_xlfn.XLOOKUP(t_dates[[#This Row],[Field Name]],t_SelectFields[Field Name],t_SelectFields[Fields to Be Brought to Committee],FALSE)</f>
        <v>0</v>
      </c>
      <c r="E29" s="56" t="s">
        <v>24</v>
      </c>
      <c r="F29" t="s">
        <v>756</v>
      </c>
      <c r="G29" t="b">
        <f>_xlfn.XLOOKUP(t_dates[[#This Row],[Field Name]],t_VHIUseOnly[(Green Fields=Approved)],t_VHIUseOnly[Final],)</f>
        <v>0</v>
      </c>
      <c r="H29" s="57" t="s">
        <v>738</v>
      </c>
      <c r="I29" s="57" t="s">
        <v>738</v>
      </c>
      <c r="J29" s="57" t="s">
        <v>738</v>
      </c>
      <c r="K29" s="57" t="s">
        <v>709</v>
      </c>
      <c r="L29" s="57" t="s">
        <v>709</v>
      </c>
      <c r="M29" s="57" t="s">
        <v>709</v>
      </c>
      <c r="N29" s="57" t="s">
        <v>709</v>
      </c>
      <c r="O29" s="57" t="s">
        <v>709</v>
      </c>
      <c r="P29" s="57" t="str">
        <f>IF(COUNTIF($A$6:$A$337,t_dates[[#This Row],[Field Name]])&gt;0,"y","n")</f>
        <v>y</v>
      </c>
      <c r="R29" s="55" t="b">
        <f>_xlfn.XLOOKUP(t_claims[[#This Row],[Field Name]],t_SelectFields[Field Name],t_SelectFields[Fields to Be Brought to Committee],FALSE)</f>
        <v>0</v>
      </c>
      <c r="S29" t="s">
        <v>8</v>
      </c>
      <c r="T29" t="s">
        <v>755</v>
      </c>
      <c r="U29" s="102" t="b">
        <f>_xlfn.XLOOKUP(t_claims[[#This Row],[Field Name]],t_VHIUseOnly[(Green Fields=Approved)],t_VHIUseOnly[Final],)</f>
        <v>0</v>
      </c>
      <c r="V29" s="57" t="s">
        <v>738</v>
      </c>
      <c r="W29" s="57" t="s">
        <v>738</v>
      </c>
      <c r="X29" s="57" t="s">
        <v>738</v>
      </c>
      <c r="Y29" s="57" t="s">
        <v>709</v>
      </c>
      <c r="Z29" s="57" t="s">
        <v>709</v>
      </c>
      <c r="AA29" s="57" t="s">
        <v>709</v>
      </c>
      <c r="AB29" s="57" t="s">
        <v>709</v>
      </c>
      <c r="AC29" s="57" t="s">
        <v>709</v>
      </c>
      <c r="AD29" s="57" t="str">
        <f>IF(COUNTIF($A$6:$A$337,t_claims[[#This Row],[Field Name]])&gt;0,"y","n")</f>
        <v>y</v>
      </c>
      <c r="AF29" s="55" t="b">
        <f>_xlfn.XLOOKUP(t_serv[[#This Row],[Field Name]],t_SelectFields[Field Name],t_SelectFields[Fields to Be Brought to Committee],FALSE)</f>
        <v>0</v>
      </c>
      <c r="AG29" t="s">
        <v>596</v>
      </c>
      <c r="AH29" t="s">
        <v>739</v>
      </c>
      <c r="AI29" t="b">
        <f>_xlfn.XLOOKUP(t_serv[[#This Row],[Field Name]],t_VHIUseOnly[(Green Fields=Approved)],t_VHIUseOnly[Final],)</f>
        <v>0</v>
      </c>
      <c r="AJ29" s="57" t="s">
        <v>738</v>
      </c>
      <c r="AK29" s="57" t="s">
        <v>709</v>
      </c>
      <c r="AL29" s="57" t="s">
        <v>709</v>
      </c>
      <c r="AM29" s="57" t="s">
        <v>709</v>
      </c>
      <c r="AN29" s="57" t="s">
        <v>709</v>
      </c>
      <c r="AO29" s="57" t="s">
        <v>709</v>
      </c>
      <c r="AP29" s="57" t="s">
        <v>709</v>
      </c>
      <c r="AQ29" s="57" t="str">
        <f>IF(COUNTIF($A$6:$A$337,t_serv[[#This Row],[Field Name]])&gt;0,"y","n")</f>
        <v>y</v>
      </c>
      <c r="AS29" s="55" t="b">
        <f>_xlfn.XLOOKUP(t_prov[[#This Row],[Field Name]],t_SelectFields[Field Name],t_SelectFields[Fields to Be Brought to Committee],FALSE)</f>
        <v>0</v>
      </c>
      <c r="AT29" s="56" t="s">
        <v>87</v>
      </c>
      <c r="AU29" t="s">
        <v>757</v>
      </c>
      <c r="AV29" t="b">
        <f>_xlfn.XLOOKUP(t_prov[[#This Row],[Field Name]],t_VHIUseOnly[(Green Fields=Approved)],t_VHIUseOnly[Final],)</f>
        <v>0</v>
      </c>
      <c r="AW29" s="57" t="s">
        <v>738</v>
      </c>
      <c r="AX29" s="57" t="s">
        <v>738</v>
      </c>
      <c r="AY29" s="57" t="s">
        <v>738</v>
      </c>
      <c r="AZ29" s="57" t="s">
        <v>709</v>
      </c>
      <c r="BA29" s="57" t="s">
        <v>709</v>
      </c>
      <c r="BB29" s="57" t="s">
        <v>738</v>
      </c>
      <c r="BC29" s="57" t="s">
        <v>709</v>
      </c>
      <c r="BD29" s="57" t="s">
        <v>709</v>
      </c>
      <c r="BE29" s="57" t="str">
        <f>IF(COUNTIF($A$6:$A$337,t_prov[[#This Row],[Field Name]])&gt;0,"y","n")</f>
        <v>y</v>
      </c>
      <c r="CI29" s="55" t="b">
        <f>_xlfn.XLOOKUP(t_metrics[[#This Row],[Field Name]],t_SelectFields[Field Name],t_SelectFields[Fields to Be Brought to Committee],FALSE)</f>
        <v>0</v>
      </c>
      <c r="CJ29" t="s">
        <v>339</v>
      </c>
      <c r="CK29" s="57" t="s">
        <v>768</v>
      </c>
      <c r="CL29" s="57" t="b">
        <f>_xlfn.XLOOKUP(t_metrics[[#This Row],[Field Name]],t_VHIUseOnly[(Green Fields=Approved)],t_VHIUseOnly[Final],)</f>
        <v>0</v>
      </c>
      <c r="CM29" s="57"/>
      <c r="CN29" s="57"/>
      <c r="CO29" s="57"/>
      <c r="CP29" s="57"/>
      <c r="CQ29" s="57"/>
      <c r="CR29" s="57"/>
      <c r="CS29" s="57" t="s">
        <v>738</v>
      </c>
      <c r="CT29" s="57"/>
      <c r="CU29" s="57" t="str">
        <f>IF(COUNTIF($A$6:$A$337,t_metrics[[#This Row],[Field Name]])&gt;0,"y","n")</f>
        <v>y</v>
      </c>
    </row>
    <row r="30" spans="1:127" x14ac:dyDescent="0.25">
      <c r="A30" t="s">
        <v>442</v>
      </c>
      <c r="B30" t="b">
        <f t="shared" si="0"/>
        <v>1</v>
      </c>
      <c r="D30" s="55" t="b">
        <f>_xlfn.XLOOKUP(t_dates[[#This Row],[Field Name]],t_SelectFields[Field Name],t_SelectFields[Fields to Be Brought to Committee],FALSE)</f>
        <v>0</v>
      </c>
      <c r="E30" s="56" t="s">
        <v>442</v>
      </c>
      <c r="F30" t="s">
        <v>756</v>
      </c>
      <c r="G30" t="b">
        <f>_xlfn.XLOOKUP(t_dates[[#This Row],[Field Name]],t_VHIUseOnly[(Green Fields=Approved)],t_VHIUseOnly[Final],)</f>
        <v>0</v>
      </c>
      <c r="H30" s="57" t="s">
        <v>738</v>
      </c>
      <c r="I30" s="57" t="s">
        <v>738</v>
      </c>
      <c r="J30" s="57" t="s">
        <v>738</v>
      </c>
      <c r="K30" s="57" t="s">
        <v>709</v>
      </c>
      <c r="L30" s="57" t="s">
        <v>709</v>
      </c>
      <c r="M30" s="57" t="s">
        <v>709</v>
      </c>
      <c r="N30" s="57" t="s">
        <v>709</v>
      </c>
      <c r="O30" s="57" t="s">
        <v>709</v>
      </c>
      <c r="P30" s="57" t="str">
        <f>IF(COUNTIF($A$6:$A$337,t_dates[[#This Row],[Field Name]])&gt;0,"y","n")</f>
        <v>y</v>
      </c>
      <c r="R30" s="55" t="b">
        <f>_xlfn.XLOOKUP(t_claims[[#This Row],[Field Name]],t_SelectFields[Field Name],t_SelectFields[Fields to Be Brought to Committee],FALSE)</f>
        <v>0</v>
      </c>
      <c r="S30" t="s">
        <v>9</v>
      </c>
      <c r="T30" t="s">
        <v>755</v>
      </c>
      <c r="U30" s="102" t="b">
        <f>_xlfn.XLOOKUP(t_claims[[#This Row],[Field Name]],t_VHIUseOnly[(Green Fields=Approved)],t_VHIUseOnly[Final],)</f>
        <v>0</v>
      </c>
      <c r="V30" s="57" t="s">
        <v>738</v>
      </c>
      <c r="W30" s="57" t="s">
        <v>738</v>
      </c>
      <c r="X30" s="57" t="s">
        <v>738</v>
      </c>
      <c r="Y30" s="57" t="s">
        <v>709</v>
      </c>
      <c r="Z30" s="57" t="s">
        <v>709</v>
      </c>
      <c r="AA30" s="57" t="s">
        <v>709</v>
      </c>
      <c r="AB30" s="57" t="s">
        <v>709</v>
      </c>
      <c r="AC30" s="57" t="s">
        <v>709</v>
      </c>
      <c r="AD30" s="57" t="str">
        <f>IF(COUNTIF($A$6:$A$337,t_claims[[#This Row],[Field Name]])&gt;0,"y","n")</f>
        <v>y</v>
      </c>
      <c r="AF30" s="55" t="b">
        <f>_xlfn.XLOOKUP(t_serv[[#This Row],[Field Name]],t_SelectFields[Field Name],t_SelectFields[Fields to Be Brought to Committee],FALSE)</f>
        <v>0</v>
      </c>
      <c r="AG30" t="s">
        <v>1</v>
      </c>
      <c r="AH30" t="s">
        <v>739</v>
      </c>
      <c r="AI30" t="b">
        <f>_xlfn.XLOOKUP(t_serv[[#This Row],[Field Name]],t_VHIUseOnly[(Green Fields=Approved)],t_VHIUseOnly[Final],)</f>
        <v>0</v>
      </c>
      <c r="AJ30" s="57" t="s">
        <v>738</v>
      </c>
      <c r="AK30" s="57" t="s">
        <v>709</v>
      </c>
      <c r="AL30" s="57" t="s">
        <v>709</v>
      </c>
      <c r="AM30" s="57" t="s">
        <v>709</v>
      </c>
      <c r="AN30" s="57" t="s">
        <v>709</v>
      </c>
      <c r="AO30" s="57" t="s">
        <v>709</v>
      </c>
      <c r="AP30" s="57" t="s">
        <v>709</v>
      </c>
      <c r="AQ30" s="57" t="str">
        <f>IF(COUNTIF($A$6:$A$337,t_serv[[#This Row],[Field Name]])&gt;0,"y","n")</f>
        <v>y</v>
      </c>
      <c r="AS30" s="55" t="b">
        <f>_xlfn.XLOOKUP(t_prov[[#This Row],[Field Name]],t_SelectFields[Field Name],t_SelectFields[Fields to Be Brought to Committee],FALSE)</f>
        <v>0</v>
      </c>
      <c r="AT30" s="56" t="s">
        <v>487</v>
      </c>
      <c r="AU30" t="s">
        <v>757</v>
      </c>
      <c r="AV30" t="b">
        <f>_xlfn.XLOOKUP(t_prov[[#This Row],[Field Name]],t_VHIUseOnly[(Green Fields=Approved)],t_VHIUseOnly[Final],)</f>
        <v>0</v>
      </c>
      <c r="AW30" s="57" t="s">
        <v>738</v>
      </c>
      <c r="AX30" s="57" t="s">
        <v>738</v>
      </c>
      <c r="AY30" s="57" t="s">
        <v>738</v>
      </c>
      <c r="AZ30" s="57" t="s">
        <v>709</v>
      </c>
      <c r="BA30" s="57" t="s">
        <v>709</v>
      </c>
      <c r="BB30" s="57" t="s">
        <v>709</v>
      </c>
      <c r="BC30" s="57" t="s">
        <v>709</v>
      </c>
      <c r="BD30" s="57" t="s">
        <v>709</v>
      </c>
      <c r="BE30" s="57" t="str">
        <f>IF(COUNTIF($A$6:$A$337,t_prov[[#This Row],[Field Name]])&gt;0,"y","n")</f>
        <v>y</v>
      </c>
      <c r="CI30" s="55" t="b">
        <f>_xlfn.XLOOKUP(t_metrics[[#This Row],[Field Name]],t_SelectFields[Field Name],t_SelectFields[Fields to Be Brought to Committee],FALSE)</f>
        <v>0</v>
      </c>
      <c r="CJ30" t="s">
        <v>340</v>
      </c>
      <c r="CK30" s="57" t="s">
        <v>768</v>
      </c>
      <c r="CL30" s="57" t="b">
        <f>_xlfn.XLOOKUP(t_metrics[[#This Row],[Field Name]],t_VHIUseOnly[(Green Fields=Approved)],t_VHIUseOnly[Final],)</f>
        <v>0</v>
      </c>
      <c r="CM30" s="57"/>
      <c r="CN30" s="57"/>
      <c r="CO30" s="57"/>
      <c r="CP30" s="57"/>
      <c r="CQ30" s="57"/>
      <c r="CR30" s="57"/>
      <c r="CS30" s="57" t="s">
        <v>738</v>
      </c>
      <c r="CT30" s="57"/>
      <c r="CU30" s="57" t="str">
        <f>IF(COUNTIF($A$6:$A$337,t_metrics[[#This Row],[Field Name]])&gt;0,"y","n")</f>
        <v>y</v>
      </c>
    </row>
    <row r="31" spans="1:127" x14ac:dyDescent="0.25">
      <c r="A31" t="s">
        <v>25</v>
      </c>
      <c r="B31" t="b">
        <f t="shared" si="0"/>
        <v>1</v>
      </c>
      <c r="D31" s="55" t="b">
        <f>_xlfn.XLOOKUP(t_dates[[#This Row],[Field Name]],t_SelectFields[Field Name],t_SelectFields[Fields to Be Brought to Committee],FALSE)</f>
        <v>0</v>
      </c>
      <c r="E31" s="56" t="s">
        <v>25</v>
      </c>
      <c r="F31" t="s">
        <v>756</v>
      </c>
      <c r="G31" t="b">
        <f>_xlfn.XLOOKUP(t_dates[[#This Row],[Field Name]],t_VHIUseOnly[(Green Fields=Approved)],t_VHIUseOnly[Final],)</f>
        <v>0</v>
      </c>
      <c r="H31" s="57" t="s">
        <v>738</v>
      </c>
      <c r="I31" s="57" t="s">
        <v>738</v>
      </c>
      <c r="J31" s="57" t="s">
        <v>738</v>
      </c>
      <c r="K31" s="57" t="s">
        <v>709</v>
      </c>
      <c r="L31" s="57" t="s">
        <v>709</v>
      </c>
      <c r="M31" s="57" t="s">
        <v>709</v>
      </c>
      <c r="N31" s="57" t="s">
        <v>709</v>
      </c>
      <c r="O31" s="57" t="s">
        <v>709</v>
      </c>
      <c r="P31" s="57" t="str">
        <f>IF(COUNTIF($A$6:$A$337,t_dates[[#This Row],[Field Name]])&gt;0,"y","n")</f>
        <v>y</v>
      </c>
      <c r="R31" s="55" t="b">
        <f>_xlfn.XLOOKUP(t_claims[[#This Row],[Field Name]],t_SelectFields[Field Name],t_SelectFields[Fields to Be Brought to Committee],FALSE)</f>
        <v>0</v>
      </c>
      <c r="S31" t="s">
        <v>544</v>
      </c>
      <c r="T31" t="s">
        <v>755</v>
      </c>
      <c r="U31" s="102" t="b">
        <f>_xlfn.XLOOKUP(t_claims[[#This Row],[Field Name]],t_VHIUseOnly[(Green Fields=Approved)],t_VHIUseOnly[Final],)</f>
        <v>0</v>
      </c>
      <c r="V31" s="57" t="s">
        <v>738</v>
      </c>
      <c r="W31" s="57" t="s">
        <v>738</v>
      </c>
      <c r="X31" s="57" t="s">
        <v>738</v>
      </c>
      <c r="Y31" s="57" t="s">
        <v>709</v>
      </c>
      <c r="Z31" s="57" t="s">
        <v>709</v>
      </c>
      <c r="AA31" s="57" t="s">
        <v>709</v>
      </c>
      <c r="AB31" s="57" t="s">
        <v>709</v>
      </c>
      <c r="AC31" s="57" t="s">
        <v>709</v>
      </c>
      <c r="AD31" s="57" t="str">
        <f>IF(COUNTIF($A$6:$A$337,t_claims[[#This Row],[Field Name]])&gt;0,"y","n")</f>
        <v>y</v>
      </c>
      <c r="AF31" s="55" t="b">
        <f>_xlfn.XLOOKUP(t_serv[[#This Row],[Field Name]],t_SelectFields[Field Name],t_SelectFields[Fields to Be Brought to Committee],FALSE)</f>
        <v>0</v>
      </c>
      <c r="AG31" t="s">
        <v>163</v>
      </c>
      <c r="AH31" t="s">
        <v>739</v>
      </c>
      <c r="AI31" t="b">
        <f>_xlfn.XLOOKUP(t_serv[[#This Row],[Field Name]],t_VHIUseOnly[(Green Fields=Approved)],t_VHIUseOnly[Final],)</f>
        <v>0</v>
      </c>
      <c r="AJ31" s="57" t="s">
        <v>738</v>
      </c>
      <c r="AK31" s="57" t="s">
        <v>709</v>
      </c>
      <c r="AL31" s="57" t="s">
        <v>709</v>
      </c>
      <c r="AM31" s="57" t="s">
        <v>709</v>
      </c>
      <c r="AN31" s="57" t="s">
        <v>709</v>
      </c>
      <c r="AO31" s="57" t="s">
        <v>709</v>
      </c>
      <c r="AP31" s="57" t="s">
        <v>709</v>
      </c>
      <c r="AQ31" s="57" t="str">
        <f>IF(COUNTIF($A$6:$A$337,t_serv[[#This Row],[Field Name]])&gt;0,"y","n")</f>
        <v>y</v>
      </c>
      <c r="AS31" s="55" t="b">
        <f>_xlfn.XLOOKUP(t_prov[[#This Row],[Field Name]],t_SelectFields[Field Name],t_SelectFields[Fields to Be Brought to Committee],FALSE)</f>
        <v>0</v>
      </c>
      <c r="AT31" s="56" t="s">
        <v>489</v>
      </c>
      <c r="AU31" t="s">
        <v>757</v>
      </c>
      <c r="AV31" t="b">
        <f>_xlfn.XLOOKUP(t_prov[[#This Row],[Field Name]],t_VHIUseOnly[(Green Fields=Approved)],t_VHIUseOnly[Final],)</f>
        <v>0</v>
      </c>
      <c r="AW31" s="57" t="s">
        <v>738</v>
      </c>
      <c r="AX31" s="57" t="s">
        <v>738</v>
      </c>
      <c r="AY31" s="57" t="s">
        <v>738</v>
      </c>
      <c r="AZ31" s="57" t="s">
        <v>709</v>
      </c>
      <c r="BA31" s="57" t="s">
        <v>709</v>
      </c>
      <c r="BB31" s="57" t="s">
        <v>709</v>
      </c>
      <c r="BC31" s="57" t="s">
        <v>709</v>
      </c>
      <c r="BD31" s="57" t="s">
        <v>709</v>
      </c>
      <c r="BE31" s="57" t="str">
        <f>IF(COUNTIF($A$6:$A$337,t_prov[[#This Row],[Field Name]])&gt;0,"y","n")</f>
        <v>y</v>
      </c>
      <c r="CI31" s="55" t="b">
        <f>_xlfn.XLOOKUP(t_metrics[[#This Row],[Field Name]],t_SelectFields[Field Name],t_SelectFields[Fields to Be Brought to Committee],FALSE)</f>
        <v>0</v>
      </c>
      <c r="CJ31" t="s">
        <v>341</v>
      </c>
      <c r="CK31" s="57" t="s">
        <v>768</v>
      </c>
      <c r="CL31" s="57" t="b">
        <f>_xlfn.XLOOKUP(t_metrics[[#This Row],[Field Name]],t_VHIUseOnly[(Green Fields=Approved)],t_VHIUseOnly[Final],)</f>
        <v>0</v>
      </c>
      <c r="CM31" s="57"/>
      <c r="CN31" s="57"/>
      <c r="CO31" s="57"/>
      <c r="CP31" s="57"/>
      <c r="CQ31" s="57"/>
      <c r="CR31" s="57"/>
      <c r="CS31" s="57" t="s">
        <v>738</v>
      </c>
      <c r="CT31" s="57"/>
      <c r="CU31" s="57" t="str">
        <f>IF(COUNTIF($A$6:$A$337,t_metrics[[#This Row],[Field Name]])&gt;0,"y","n")</f>
        <v>y</v>
      </c>
    </row>
    <row r="32" spans="1:127" x14ac:dyDescent="0.25">
      <c r="A32" t="s">
        <v>443</v>
      </c>
      <c r="B32" t="b">
        <f t="shared" si="0"/>
        <v>1</v>
      </c>
      <c r="D32" s="55" t="b">
        <f>_xlfn.XLOOKUP(t_dates[[#This Row],[Field Name]],t_SelectFields[Field Name],t_SelectFields[Fields to Be Brought to Committee],FALSE)</f>
        <v>0</v>
      </c>
      <c r="E32" s="56" t="s">
        <v>482</v>
      </c>
      <c r="F32" t="s">
        <v>756</v>
      </c>
      <c r="G32" t="b">
        <f>_xlfn.XLOOKUP(t_dates[[#This Row],[Field Name]],t_VHIUseOnly[(Green Fields=Approved)],t_VHIUseOnly[Final],)</f>
        <v>0</v>
      </c>
      <c r="H32" s="57" t="s">
        <v>738</v>
      </c>
      <c r="I32" s="57" t="s">
        <v>738</v>
      </c>
      <c r="J32" s="57" t="s">
        <v>738</v>
      </c>
      <c r="K32" s="57" t="s">
        <v>709</v>
      </c>
      <c r="L32" s="57" t="s">
        <v>709</v>
      </c>
      <c r="M32" s="57" t="s">
        <v>709</v>
      </c>
      <c r="N32" s="57" t="s">
        <v>709</v>
      </c>
      <c r="O32" s="57" t="s">
        <v>709</v>
      </c>
      <c r="P32" s="57" t="str">
        <f>IF(COUNTIF($A$6:$A$337,t_dates[[#This Row],[Field Name]])&gt;0,"y","n")</f>
        <v>y</v>
      </c>
      <c r="R32" s="55" t="b">
        <f>_xlfn.XLOOKUP(t_claims[[#This Row],[Field Name]],t_SelectFields[Field Name],t_SelectFields[Fields to Be Brought to Committee],FALSE)</f>
        <v>0</v>
      </c>
      <c r="S32" t="s">
        <v>481</v>
      </c>
      <c r="T32" t="s">
        <v>755</v>
      </c>
      <c r="U32" s="102" t="b">
        <f>_xlfn.XLOOKUP(t_claims[[#This Row],[Field Name]],t_VHIUseOnly[(Green Fields=Approved)],t_VHIUseOnly[Final],)</f>
        <v>0</v>
      </c>
      <c r="V32" s="57" t="s">
        <v>738</v>
      </c>
      <c r="W32" s="57" t="s">
        <v>738</v>
      </c>
      <c r="X32" s="57" t="s">
        <v>738</v>
      </c>
      <c r="Y32" s="57" t="s">
        <v>709</v>
      </c>
      <c r="Z32" s="57" t="s">
        <v>709</v>
      </c>
      <c r="AA32" s="57" t="s">
        <v>709</v>
      </c>
      <c r="AB32" s="57" t="s">
        <v>709</v>
      </c>
      <c r="AC32" s="57" t="s">
        <v>709</v>
      </c>
      <c r="AD32" s="57" t="str">
        <f>IF(COUNTIF($A$6:$A$337,t_claims[[#This Row],[Field Name]])&gt;0,"y","n")</f>
        <v>y</v>
      </c>
      <c r="AF32" s="55" t="b">
        <f>_xlfn.XLOOKUP(t_serv[[#This Row],[Field Name]],t_SelectFields[Field Name],t_SelectFields[Fields to Be Brought to Committee],FALSE)</f>
        <v>0</v>
      </c>
      <c r="AG32" t="s">
        <v>211</v>
      </c>
      <c r="AH32" t="s">
        <v>747</v>
      </c>
      <c r="AI32" t="b">
        <f>_xlfn.XLOOKUP(t_serv[[#This Row],[Field Name]],t_VHIUseOnly[(Green Fields=Approved)],t_VHIUseOnly[Final],)</f>
        <v>0</v>
      </c>
      <c r="AJ32" s="57" t="s">
        <v>709</v>
      </c>
      <c r="AK32" s="57" t="s">
        <v>709</v>
      </c>
      <c r="AL32" s="57" t="s">
        <v>709</v>
      </c>
      <c r="AM32" s="57" t="s">
        <v>709</v>
      </c>
      <c r="AN32" s="57" t="s">
        <v>709</v>
      </c>
      <c r="AO32" s="57" t="s">
        <v>709</v>
      </c>
      <c r="AP32" s="57" t="s">
        <v>709</v>
      </c>
      <c r="AQ32" s="57" t="str">
        <f>IF(COUNTIF($A$6:$A$337,t_serv[[#This Row],[Field Name]])&gt;0,"y","n")</f>
        <v>y</v>
      </c>
      <c r="AS32" s="55" t="b">
        <f>_xlfn.XLOOKUP(t_prov[[#This Row],[Field Name]],t_SelectFields[Field Name],t_SelectFields[Fields to Be Brought to Committee],FALSE)</f>
        <v>0</v>
      </c>
      <c r="AT32" s="56" t="s">
        <v>88</v>
      </c>
      <c r="AU32" t="s">
        <v>757</v>
      </c>
      <c r="AV32" t="b">
        <f>_xlfn.XLOOKUP(t_prov[[#This Row],[Field Name]],t_VHIUseOnly[(Green Fields=Approved)],t_VHIUseOnly[Final],)</f>
        <v>0</v>
      </c>
      <c r="AW32" s="57" t="s">
        <v>738</v>
      </c>
      <c r="AX32" s="57" t="s">
        <v>738</v>
      </c>
      <c r="AY32" s="57" t="s">
        <v>738</v>
      </c>
      <c r="AZ32" s="57" t="s">
        <v>709</v>
      </c>
      <c r="BA32" s="57" t="s">
        <v>709</v>
      </c>
      <c r="BB32" s="57" t="s">
        <v>738</v>
      </c>
      <c r="BC32" s="57" t="s">
        <v>709</v>
      </c>
      <c r="BD32" s="57" t="s">
        <v>709</v>
      </c>
      <c r="BE32" s="57" t="str">
        <f>IF(COUNTIF($A$6:$A$337,t_prov[[#This Row],[Field Name]])&gt;0,"y","n")</f>
        <v>y</v>
      </c>
      <c r="CI32" s="55" t="b">
        <f>_xlfn.XLOOKUP(t_metrics[[#This Row],[Field Name]],t_SelectFields[Field Name],t_SelectFields[Fields to Be Brought to Committee],FALSE)</f>
        <v>0</v>
      </c>
      <c r="CJ32" t="s">
        <v>342</v>
      </c>
      <c r="CK32" s="57" t="s">
        <v>768</v>
      </c>
      <c r="CL32" s="57" t="b">
        <f>_xlfn.XLOOKUP(t_metrics[[#This Row],[Field Name]],t_VHIUseOnly[(Green Fields=Approved)],t_VHIUseOnly[Final],)</f>
        <v>0</v>
      </c>
      <c r="CM32" s="57"/>
      <c r="CN32" s="57"/>
      <c r="CO32" s="57"/>
      <c r="CP32" s="57"/>
      <c r="CQ32" s="57"/>
      <c r="CR32" s="57"/>
      <c r="CS32" s="57" t="s">
        <v>738</v>
      </c>
      <c r="CT32" s="57"/>
      <c r="CU32" s="57" t="str">
        <f>IF(COUNTIF($A$6:$A$337,t_metrics[[#This Row],[Field Name]])&gt;0,"y","n")</f>
        <v>y</v>
      </c>
    </row>
    <row r="33" spans="1:99" x14ac:dyDescent="0.25">
      <c r="A33" t="s">
        <v>449</v>
      </c>
      <c r="B33" t="b">
        <f t="shared" si="0"/>
        <v>1</v>
      </c>
      <c r="D33" s="55" t="b">
        <f>_xlfn.XLOOKUP(t_dates[[#This Row],[Field Name]],t_SelectFields[Field Name],t_SelectFields[Fields to Be Brought to Committee],FALSE)</f>
        <v>0</v>
      </c>
      <c r="E33" s="56" t="s">
        <v>443</v>
      </c>
      <c r="F33" t="s">
        <v>756</v>
      </c>
      <c r="G33" t="b">
        <f>_xlfn.XLOOKUP(t_dates[[#This Row],[Field Name]],t_VHIUseOnly[(Green Fields=Approved)],t_VHIUseOnly[Final],)</f>
        <v>0</v>
      </c>
      <c r="H33" s="57" t="s">
        <v>738</v>
      </c>
      <c r="I33" s="57" t="s">
        <v>738</v>
      </c>
      <c r="J33" s="57" t="s">
        <v>738</v>
      </c>
      <c r="K33" s="57" t="s">
        <v>709</v>
      </c>
      <c r="L33" s="57" t="s">
        <v>709</v>
      </c>
      <c r="M33" s="57" t="s">
        <v>709</v>
      </c>
      <c r="N33" s="57" t="s">
        <v>709</v>
      </c>
      <c r="O33" s="57" t="s">
        <v>709</v>
      </c>
      <c r="P33" s="57" t="str">
        <f>IF(COUNTIF($A$6:$A$337,t_dates[[#This Row],[Field Name]])&gt;0,"y","n")</f>
        <v>y</v>
      </c>
      <c r="R33" s="55" t="b">
        <f>_xlfn.XLOOKUP(t_claims[[#This Row],[Field Name]],t_SelectFields[Field Name],t_SelectFields[Fields to Be Brought to Committee],FALSE)</f>
        <v>0</v>
      </c>
      <c r="S33" t="s">
        <v>480</v>
      </c>
      <c r="T33" t="s">
        <v>755</v>
      </c>
      <c r="U33" s="102" t="b">
        <f>_xlfn.XLOOKUP(t_claims[[#This Row],[Field Name]],t_VHIUseOnly[(Green Fields=Approved)],t_VHIUseOnly[Final],)</f>
        <v>0</v>
      </c>
      <c r="V33" s="57" t="s">
        <v>738</v>
      </c>
      <c r="W33" s="57" t="s">
        <v>738</v>
      </c>
      <c r="X33" s="57" t="s">
        <v>738</v>
      </c>
      <c r="Y33" s="57" t="s">
        <v>709</v>
      </c>
      <c r="Z33" s="57" t="s">
        <v>709</v>
      </c>
      <c r="AA33" s="57" t="s">
        <v>709</v>
      </c>
      <c r="AB33" s="57" t="s">
        <v>709</v>
      </c>
      <c r="AC33" s="57" t="s">
        <v>709</v>
      </c>
      <c r="AD33" s="57" t="str">
        <f>IF(COUNTIF($A$6:$A$337,t_claims[[#This Row],[Field Name]])&gt;0,"y","n")</f>
        <v>y</v>
      </c>
      <c r="AF33" s="55" t="b">
        <f>_xlfn.XLOOKUP(t_serv[[#This Row],[Field Name]],t_SelectFields[Field Name],t_SelectFields[Fields to Be Brought to Committee],FALSE)</f>
        <v>0</v>
      </c>
      <c r="AG33" t="s">
        <v>212</v>
      </c>
      <c r="AH33" t="s">
        <v>747</v>
      </c>
      <c r="AI33" t="b">
        <f>_xlfn.XLOOKUP(t_serv[[#This Row],[Field Name]],t_VHIUseOnly[(Green Fields=Approved)],t_VHIUseOnly[Final],)</f>
        <v>0</v>
      </c>
      <c r="AJ33" s="57" t="s">
        <v>709</v>
      </c>
      <c r="AK33" s="57" t="s">
        <v>709</v>
      </c>
      <c r="AL33" s="57" t="s">
        <v>709</v>
      </c>
      <c r="AM33" s="57" t="s">
        <v>709</v>
      </c>
      <c r="AN33" s="57" t="s">
        <v>709</v>
      </c>
      <c r="AO33" s="57" t="s">
        <v>709</v>
      </c>
      <c r="AP33" s="57" t="s">
        <v>709</v>
      </c>
      <c r="AQ33" s="57" t="str">
        <f>IF(COUNTIF($A$6:$A$337,t_serv[[#This Row],[Field Name]])&gt;0,"y","n")</f>
        <v>y</v>
      </c>
      <c r="AS33" s="55" t="b">
        <f>_xlfn.XLOOKUP(t_prov[[#This Row],[Field Name]],t_SelectFields[Field Name],t_SelectFields[Fields to Be Brought to Committee],FALSE)</f>
        <v>0</v>
      </c>
      <c r="AT33" s="56" t="s">
        <v>89</v>
      </c>
      <c r="AU33" t="s">
        <v>757</v>
      </c>
      <c r="AV33" t="b">
        <f>_xlfn.XLOOKUP(t_prov[[#This Row],[Field Name]],t_VHIUseOnly[(Green Fields=Approved)],t_VHIUseOnly[Final],)</f>
        <v>0</v>
      </c>
      <c r="AW33" s="57" t="s">
        <v>738</v>
      </c>
      <c r="AX33" s="57" t="s">
        <v>738</v>
      </c>
      <c r="AY33" s="57" t="s">
        <v>738</v>
      </c>
      <c r="AZ33" s="57" t="s">
        <v>709</v>
      </c>
      <c r="BA33" s="57" t="s">
        <v>709</v>
      </c>
      <c r="BB33" s="57" t="s">
        <v>738</v>
      </c>
      <c r="BC33" s="57" t="s">
        <v>709</v>
      </c>
      <c r="BD33" s="57" t="s">
        <v>709</v>
      </c>
      <c r="BE33" s="57" t="str">
        <f>IF(COUNTIF($A$6:$A$337,t_prov[[#This Row],[Field Name]])&gt;0,"y","n")</f>
        <v>y</v>
      </c>
      <c r="CI33" s="55" t="b">
        <f>_xlfn.XLOOKUP(t_metrics[[#This Row],[Field Name]],t_SelectFields[Field Name],t_SelectFields[Fields to Be Brought to Committee],FALSE)</f>
        <v>0</v>
      </c>
      <c r="CJ33" t="s">
        <v>520</v>
      </c>
      <c r="CK33" s="57" t="s">
        <v>770</v>
      </c>
      <c r="CL33" s="57" t="b">
        <f>_xlfn.XLOOKUP(t_metrics[[#This Row],[Field Name]],t_VHIUseOnly[(Green Fields=Approved)],t_VHIUseOnly[Final],)</f>
        <v>0</v>
      </c>
      <c r="CM33" s="57"/>
      <c r="CN33" s="57"/>
      <c r="CO33" s="57"/>
      <c r="CP33" s="57"/>
      <c r="CQ33" s="57"/>
      <c r="CR33" s="57"/>
      <c r="CS33" s="57"/>
      <c r="CT33" s="57"/>
      <c r="CU33" s="57" t="str">
        <f>IF(COUNTIF($A$6:$A$337,t_metrics[[#This Row],[Field Name]])&gt;0,"y","n")</f>
        <v>y</v>
      </c>
    </row>
    <row r="34" spans="1:99" x14ac:dyDescent="0.25">
      <c r="A34" t="s">
        <v>482</v>
      </c>
      <c r="B34" t="b">
        <f t="shared" si="0"/>
        <v>1</v>
      </c>
      <c r="D34" s="55" t="b">
        <f>_xlfn.XLOOKUP(t_dates[[#This Row],[Field Name]],t_SelectFields[Field Name],t_SelectFields[Fields to Be Brought to Committee],FALSE)</f>
        <v>0</v>
      </c>
      <c r="E34" s="56" t="s">
        <v>449</v>
      </c>
      <c r="F34" t="s">
        <v>756</v>
      </c>
      <c r="G34" t="b">
        <f>_xlfn.XLOOKUP(t_dates[[#This Row],[Field Name]],t_VHIUseOnly[(Green Fields=Approved)],t_VHIUseOnly[Final],)</f>
        <v>0</v>
      </c>
      <c r="H34" s="57" t="s">
        <v>738</v>
      </c>
      <c r="I34" s="57" t="s">
        <v>738</v>
      </c>
      <c r="J34" s="57" t="s">
        <v>738</v>
      </c>
      <c r="K34" s="57" t="s">
        <v>709</v>
      </c>
      <c r="L34" s="57" t="s">
        <v>709</v>
      </c>
      <c r="M34" s="57" t="s">
        <v>709</v>
      </c>
      <c r="N34" s="57" t="s">
        <v>709</v>
      </c>
      <c r="O34" s="57" t="s">
        <v>709</v>
      </c>
      <c r="P34" s="57" t="str">
        <f>IF(COUNTIF($A$6:$A$337,t_dates[[#This Row],[Field Name]])&gt;0,"y","n")</f>
        <v>y</v>
      </c>
      <c r="R34" s="55" t="b">
        <f>_xlfn.XLOOKUP(t_claims[[#This Row],[Field Name]],t_SelectFields[Field Name],t_SelectFields[Fields to Be Brought to Committee],FALSE)</f>
        <v>0</v>
      </c>
      <c r="S34" t="s">
        <v>478</v>
      </c>
      <c r="T34" t="s">
        <v>755</v>
      </c>
      <c r="U34" s="102" t="b">
        <f>_xlfn.XLOOKUP(t_claims[[#This Row],[Field Name]],t_VHIUseOnly[(Green Fields=Approved)],t_VHIUseOnly[Final],)</f>
        <v>0</v>
      </c>
      <c r="V34" s="57" t="s">
        <v>738</v>
      </c>
      <c r="W34" s="57" t="s">
        <v>709</v>
      </c>
      <c r="X34" s="57" t="s">
        <v>738</v>
      </c>
      <c r="Y34" s="57" t="s">
        <v>709</v>
      </c>
      <c r="Z34" s="57" t="s">
        <v>709</v>
      </c>
      <c r="AA34" s="57" t="s">
        <v>709</v>
      </c>
      <c r="AB34" s="57" t="s">
        <v>709</v>
      </c>
      <c r="AC34" s="57" t="s">
        <v>709</v>
      </c>
      <c r="AD34" s="57" t="str">
        <f>IF(COUNTIF($A$6:$A$337,t_claims[[#This Row],[Field Name]])&gt;0,"y","n")</f>
        <v>y</v>
      </c>
      <c r="AF34" s="55" t="b">
        <f>_xlfn.XLOOKUP(t_serv[[#This Row],[Field Name]],t_SelectFields[Field Name],t_SelectFields[Fields to Be Brought to Committee],FALSE)</f>
        <v>0</v>
      </c>
      <c r="AG34" t="s">
        <v>172</v>
      </c>
      <c r="AH34" t="s">
        <v>749</v>
      </c>
      <c r="AI34" t="b">
        <f>_xlfn.XLOOKUP(t_serv[[#This Row],[Field Name]],t_VHIUseOnly[(Green Fields=Approved)],t_VHIUseOnly[Final],)</f>
        <v>0</v>
      </c>
      <c r="AJ34" s="57" t="s">
        <v>738</v>
      </c>
      <c r="AK34" s="57" t="s">
        <v>709</v>
      </c>
      <c r="AL34" s="57" t="s">
        <v>709</v>
      </c>
      <c r="AM34" s="57" t="s">
        <v>709</v>
      </c>
      <c r="AN34" s="57" t="s">
        <v>709</v>
      </c>
      <c r="AO34" s="57" t="s">
        <v>709</v>
      </c>
      <c r="AP34" s="57" t="s">
        <v>709</v>
      </c>
      <c r="AQ34" s="57" t="str">
        <f>IF(COUNTIF($A$6:$A$337,t_serv[[#This Row],[Field Name]])&gt;0,"y","n")</f>
        <v>y</v>
      </c>
      <c r="AS34" s="55" t="b">
        <f>_xlfn.XLOOKUP(t_prov[[#This Row],[Field Name]],t_SelectFields[Field Name],t_SelectFields[Fields to Be Brought to Committee],FALSE)</f>
        <v>0</v>
      </c>
      <c r="AT34" s="56" t="s">
        <v>363</v>
      </c>
      <c r="AU34" t="s">
        <v>757</v>
      </c>
      <c r="AV34" t="b">
        <f>_xlfn.XLOOKUP(t_prov[[#This Row],[Field Name]],t_VHIUseOnly[(Green Fields=Approved)],t_VHIUseOnly[Final],)</f>
        <v>0</v>
      </c>
      <c r="AW34" s="57" t="s">
        <v>738</v>
      </c>
      <c r="AX34" s="57" t="s">
        <v>738</v>
      </c>
      <c r="AY34" s="57" t="s">
        <v>738</v>
      </c>
      <c r="AZ34" s="57" t="s">
        <v>709</v>
      </c>
      <c r="BA34" s="57" t="s">
        <v>709</v>
      </c>
      <c r="BB34" s="57" t="s">
        <v>738</v>
      </c>
      <c r="BC34" s="57" t="s">
        <v>709</v>
      </c>
      <c r="BD34" s="57" t="s">
        <v>709</v>
      </c>
      <c r="BE34" s="57" t="str">
        <f>IF(COUNTIF($A$6:$A$337,t_prov[[#This Row],[Field Name]])&gt;0,"y","n")</f>
        <v>y</v>
      </c>
      <c r="CI34" s="55" t="b">
        <f>_xlfn.XLOOKUP(t_metrics[[#This Row],[Field Name]],t_SelectFields[Field Name],t_SelectFields[Fields to Be Brought to Committee],FALSE)</f>
        <v>0</v>
      </c>
      <c r="CJ34" t="s">
        <v>521</v>
      </c>
      <c r="CK34" s="57" t="s">
        <v>770</v>
      </c>
      <c r="CL34" s="57" t="b">
        <f>_xlfn.XLOOKUP(t_metrics[[#This Row],[Field Name]],t_VHIUseOnly[(Green Fields=Approved)],t_VHIUseOnly[Final],)</f>
        <v>0</v>
      </c>
      <c r="CM34" s="57"/>
      <c r="CN34" s="57"/>
      <c r="CO34" s="57"/>
      <c r="CP34" s="57"/>
      <c r="CQ34" s="57"/>
      <c r="CR34" s="57"/>
      <c r="CS34" s="57"/>
      <c r="CT34" s="57"/>
      <c r="CU34" s="57" t="str">
        <f>IF(COUNTIF($A$6:$A$337,t_metrics[[#This Row],[Field Name]])&gt;0,"y","n")</f>
        <v>y</v>
      </c>
    </row>
    <row r="35" spans="1:99" x14ac:dyDescent="0.25">
      <c r="A35" t="s">
        <v>444</v>
      </c>
      <c r="B35" t="b">
        <f t="shared" si="0"/>
        <v>1</v>
      </c>
      <c r="D35" s="55" t="b">
        <f>_xlfn.XLOOKUP(t_dates[[#This Row],[Field Name]],t_SelectFields[Field Name],t_SelectFields[Fields to Be Brought to Committee],FALSE)</f>
        <v>0</v>
      </c>
      <c r="E35" s="56" t="s">
        <v>444</v>
      </c>
      <c r="F35" t="s">
        <v>758</v>
      </c>
      <c r="G35" t="b">
        <f>_xlfn.XLOOKUP(t_dates[[#This Row],[Field Name]],t_VHIUseOnly[(Green Fields=Approved)],t_VHIUseOnly[Final],)</f>
        <v>0</v>
      </c>
      <c r="H35" s="57" t="s">
        <v>738</v>
      </c>
      <c r="I35" s="57" t="s">
        <v>738</v>
      </c>
      <c r="J35" s="57" t="s">
        <v>738</v>
      </c>
      <c r="K35" s="57" t="s">
        <v>709</v>
      </c>
      <c r="L35" s="57" t="s">
        <v>709</v>
      </c>
      <c r="M35" s="57" t="s">
        <v>709</v>
      </c>
      <c r="N35" s="57" t="s">
        <v>709</v>
      </c>
      <c r="O35" s="57" t="s">
        <v>709</v>
      </c>
      <c r="P35" s="57" t="str">
        <f>IF(COUNTIF($A$6:$A$337,t_dates[[#This Row],[Field Name]])&gt;0,"y","n")</f>
        <v>y</v>
      </c>
      <c r="R35" s="55" t="b">
        <f>_xlfn.XLOOKUP(t_claims[[#This Row],[Field Name]],t_SelectFields[Field Name],t_SelectFields[Fields to Be Brought to Committee],FALSE)</f>
        <v>0</v>
      </c>
      <c r="S35" t="s">
        <v>36</v>
      </c>
      <c r="T35" t="s">
        <v>755</v>
      </c>
      <c r="U35" s="102" t="b">
        <f>_xlfn.XLOOKUP(t_claims[[#This Row],[Field Name]],t_VHIUseOnly[(Green Fields=Approved)],t_VHIUseOnly[Final],)</f>
        <v>0</v>
      </c>
      <c r="V35" s="57" t="s">
        <v>738</v>
      </c>
      <c r="W35" s="57" t="s">
        <v>709</v>
      </c>
      <c r="X35" s="57" t="s">
        <v>709</v>
      </c>
      <c r="Y35" s="57" t="s">
        <v>709</v>
      </c>
      <c r="Z35" s="57" t="s">
        <v>709</v>
      </c>
      <c r="AA35" s="57" t="s">
        <v>709</v>
      </c>
      <c r="AB35" s="57" t="s">
        <v>709</v>
      </c>
      <c r="AC35" s="57" t="s">
        <v>709</v>
      </c>
      <c r="AD35" s="57" t="str">
        <f>IF(COUNTIF($A$6:$A$337,t_claims[[#This Row],[Field Name]])&gt;0,"y","n")</f>
        <v>y</v>
      </c>
      <c r="AF35" s="55" t="b">
        <f>_xlfn.XLOOKUP(t_serv[[#This Row],[Field Name]],t_SelectFields[Field Name],t_SelectFields[Fields to Be Brought to Committee],FALSE)</f>
        <v>0</v>
      </c>
      <c r="AG35" t="s">
        <v>598</v>
      </c>
      <c r="AH35" t="s">
        <v>739</v>
      </c>
      <c r="AI35" t="b">
        <f>_xlfn.XLOOKUP(t_serv[[#This Row],[Field Name]],t_VHIUseOnly[(Green Fields=Approved)],t_VHIUseOnly[Final],)</f>
        <v>0</v>
      </c>
      <c r="AJ35" s="57" t="s">
        <v>738</v>
      </c>
      <c r="AK35" s="57" t="s">
        <v>709</v>
      </c>
      <c r="AL35" s="57" t="s">
        <v>709</v>
      </c>
      <c r="AM35" s="57" t="s">
        <v>709</v>
      </c>
      <c r="AN35" s="57" t="s">
        <v>709</v>
      </c>
      <c r="AO35" s="57" t="s">
        <v>709</v>
      </c>
      <c r="AP35" s="57" t="s">
        <v>709</v>
      </c>
      <c r="AQ35" s="57" t="str">
        <f>IF(COUNTIF($A$6:$A$337,t_serv[[#This Row],[Field Name]])&gt;0,"y","n")</f>
        <v>y</v>
      </c>
      <c r="AS35" s="55" t="b">
        <f>_xlfn.XLOOKUP(t_prov[[#This Row],[Field Name]],t_SelectFields[Field Name],t_SelectFields[Fields to Be Brought to Committee],FALSE)</f>
        <v>0</v>
      </c>
      <c r="AT35" s="56" t="s">
        <v>90</v>
      </c>
      <c r="AU35" t="s">
        <v>757</v>
      </c>
      <c r="AV35" t="b">
        <f>_xlfn.XLOOKUP(t_prov[[#This Row],[Field Name]],t_VHIUseOnly[(Green Fields=Approved)],t_VHIUseOnly[Final],)</f>
        <v>0</v>
      </c>
      <c r="AW35" s="57" t="s">
        <v>738</v>
      </c>
      <c r="AX35" s="57" t="s">
        <v>738</v>
      </c>
      <c r="AY35" s="57" t="s">
        <v>738</v>
      </c>
      <c r="AZ35" s="57" t="s">
        <v>709</v>
      </c>
      <c r="BA35" s="57" t="s">
        <v>709</v>
      </c>
      <c r="BB35" s="57" t="s">
        <v>738</v>
      </c>
      <c r="BC35" s="57" t="s">
        <v>709</v>
      </c>
      <c r="BD35" s="57" t="s">
        <v>709</v>
      </c>
      <c r="BE35" s="57" t="str">
        <f>IF(COUNTIF($A$6:$A$337,t_prov[[#This Row],[Field Name]])&gt;0,"y","n")</f>
        <v>y</v>
      </c>
      <c r="CI35" s="55" t="b">
        <f>_xlfn.XLOOKUP(t_metrics[[#This Row],[Field Name]],t_SelectFields[Field Name],t_SelectFields[Fields to Be Brought to Committee],FALSE)</f>
        <v>0</v>
      </c>
      <c r="CJ35" t="s">
        <v>522</v>
      </c>
      <c r="CK35" s="57" t="s">
        <v>770</v>
      </c>
      <c r="CL35" s="57" t="b">
        <f>_xlfn.XLOOKUP(t_metrics[[#This Row],[Field Name]],t_VHIUseOnly[(Green Fields=Approved)],t_VHIUseOnly[Final],)</f>
        <v>0</v>
      </c>
      <c r="CM35" s="57"/>
      <c r="CN35" s="57"/>
      <c r="CO35" s="57"/>
      <c r="CP35" s="57"/>
      <c r="CQ35" s="57"/>
      <c r="CR35" s="57"/>
      <c r="CS35" s="57"/>
      <c r="CT35" s="57"/>
      <c r="CU35" s="57" t="str">
        <f>IF(COUNTIF($A$6:$A$337,t_metrics[[#This Row],[Field Name]])&gt;0,"y","n")</f>
        <v>y</v>
      </c>
    </row>
    <row r="36" spans="1:99" x14ac:dyDescent="0.25">
      <c r="A36" t="s">
        <v>26</v>
      </c>
      <c r="B36" t="b">
        <f t="shared" si="0"/>
        <v>1</v>
      </c>
      <c r="D36" s="55" t="b">
        <f>_xlfn.XLOOKUP(t_dates[[#This Row],[Field Name]],t_SelectFields[Field Name],t_SelectFields[Fields to Be Brought to Committee],FALSE)</f>
        <v>0</v>
      </c>
      <c r="E36" s="56" t="s">
        <v>26</v>
      </c>
      <c r="F36" t="s">
        <v>758</v>
      </c>
      <c r="G36" t="b">
        <f>_xlfn.XLOOKUP(t_dates[[#This Row],[Field Name]],t_VHIUseOnly[(Green Fields=Approved)],t_VHIUseOnly[Final],)</f>
        <v>0</v>
      </c>
      <c r="H36" s="57" t="s">
        <v>738</v>
      </c>
      <c r="I36" s="57" t="s">
        <v>738</v>
      </c>
      <c r="J36" s="57" t="s">
        <v>738</v>
      </c>
      <c r="K36" s="57" t="s">
        <v>709</v>
      </c>
      <c r="L36" s="57" t="s">
        <v>709</v>
      </c>
      <c r="M36" s="57" t="s">
        <v>709</v>
      </c>
      <c r="N36" s="57" t="s">
        <v>709</v>
      </c>
      <c r="O36" s="57" t="s">
        <v>709</v>
      </c>
      <c r="P36" s="57" t="str">
        <f>IF(COUNTIF($A$6:$A$337,t_dates[[#This Row],[Field Name]])&gt;0,"y","n")</f>
        <v>y</v>
      </c>
      <c r="R36" s="55" t="b">
        <f>_xlfn.XLOOKUP(t_claims[[#This Row],[Field Name]],t_SelectFields[Field Name],t_SelectFields[Fields to Be Brought to Committee],FALSE)</f>
        <v>0</v>
      </c>
      <c r="S36" t="s">
        <v>37</v>
      </c>
      <c r="T36" t="s">
        <v>755</v>
      </c>
      <c r="U36" s="102" t="b">
        <f>_xlfn.XLOOKUP(t_claims[[#This Row],[Field Name]],t_VHIUseOnly[(Green Fields=Approved)],t_VHIUseOnly[Final],)</f>
        <v>0</v>
      </c>
      <c r="V36" s="57" t="s">
        <v>738</v>
      </c>
      <c r="W36" s="57" t="s">
        <v>709</v>
      </c>
      <c r="X36" s="57" t="s">
        <v>709</v>
      </c>
      <c r="Y36" s="57" t="s">
        <v>709</v>
      </c>
      <c r="Z36" s="57" t="s">
        <v>709</v>
      </c>
      <c r="AA36" s="57" t="s">
        <v>709</v>
      </c>
      <c r="AB36" s="57" t="s">
        <v>709</v>
      </c>
      <c r="AC36" s="57" t="s">
        <v>709</v>
      </c>
      <c r="AD36" s="57" t="str">
        <f>IF(COUNTIF($A$6:$A$337,t_claims[[#This Row],[Field Name]])&gt;0,"y","n")</f>
        <v>y</v>
      </c>
      <c r="AF36" s="55" t="b">
        <f>_xlfn.XLOOKUP(t_serv[[#This Row],[Field Name]],t_SelectFields[Field Name],t_SelectFields[Fields to Be Brought to Committee],FALSE)</f>
        <v>0</v>
      </c>
      <c r="AG36" t="s">
        <v>2</v>
      </c>
      <c r="AH36" t="s">
        <v>739</v>
      </c>
      <c r="AI36" t="b">
        <f>_xlfn.XLOOKUP(t_serv[[#This Row],[Field Name]],t_VHIUseOnly[(Green Fields=Approved)],t_VHIUseOnly[Final],)</f>
        <v>0</v>
      </c>
      <c r="AJ36" s="57" t="s">
        <v>738</v>
      </c>
      <c r="AK36" s="57" t="s">
        <v>709</v>
      </c>
      <c r="AL36" s="57" t="s">
        <v>709</v>
      </c>
      <c r="AM36" s="57" t="s">
        <v>709</v>
      </c>
      <c r="AN36" s="57" t="s">
        <v>709</v>
      </c>
      <c r="AO36" s="57" t="s">
        <v>709</v>
      </c>
      <c r="AP36" s="57" t="s">
        <v>709</v>
      </c>
      <c r="AQ36" s="57" t="str">
        <f>IF(COUNTIF($A$6:$A$337,t_serv[[#This Row],[Field Name]])&gt;0,"y","n")</f>
        <v>y</v>
      </c>
      <c r="AS36" s="55" t="b">
        <f>_xlfn.XLOOKUP(t_prov[[#This Row],[Field Name]],t_SelectFields[Field Name],t_SelectFields[Fields to Be Brought to Committee],FALSE)</f>
        <v>0</v>
      </c>
      <c r="AT36" s="56" t="s">
        <v>364</v>
      </c>
      <c r="AU36" t="s">
        <v>757</v>
      </c>
      <c r="AV36" t="b">
        <f>_xlfn.XLOOKUP(t_prov[[#This Row],[Field Name]],t_VHIUseOnly[(Green Fields=Approved)],t_VHIUseOnly[Final],)</f>
        <v>0</v>
      </c>
      <c r="AW36" s="57" t="s">
        <v>738</v>
      </c>
      <c r="AX36" s="57" t="s">
        <v>738</v>
      </c>
      <c r="AY36" s="57" t="s">
        <v>738</v>
      </c>
      <c r="AZ36" s="57" t="s">
        <v>709</v>
      </c>
      <c r="BA36" s="57" t="s">
        <v>709</v>
      </c>
      <c r="BB36" s="57" t="s">
        <v>738</v>
      </c>
      <c r="BC36" s="57" t="s">
        <v>709</v>
      </c>
      <c r="BD36" s="57" t="s">
        <v>709</v>
      </c>
      <c r="BE36" s="57" t="str">
        <f>IF(COUNTIF($A$6:$A$337,t_prov[[#This Row],[Field Name]])&gt;0,"y","n")</f>
        <v>y</v>
      </c>
      <c r="CI36" s="55" t="b">
        <f>_xlfn.XLOOKUP(t_metrics[[#This Row],[Field Name]],t_SelectFields[Field Name],t_SelectFields[Fields to Be Brought to Committee],FALSE)</f>
        <v>0</v>
      </c>
      <c r="CJ36" t="s">
        <v>523</v>
      </c>
      <c r="CK36" s="57" t="s">
        <v>770</v>
      </c>
      <c r="CL36" s="57" t="b">
        <f>_xlfn.XLOOKUP(t_metrics[[#This Row],[Field Name]],t_VHIUseOnly[(Green Fields=Approved)],t_VHIUseOnly[Final],)</f>
        <v>0</v>
      </c>
      <c r="CM36" s="57"/>
      <c r="CN36" s="57"/>
      <c r="CO36" s="57"/>
      <c r="CP36" s="57"/>
      <c r="CQ36" s="57"/>
      <c r="CR36" s="57"/>
      <c r="CS36" s="57"/>
      <c r="CT36" s="57"/>
      <c r="CU36" s="57" t="str">
        <f>IF(COUNTIF($A$6:$A$337,t_metrics[[#This Row],[Field Name]])&gt;0,"y","n")</f>
        <v>y</v>
      </c>
    </row>
    <row r="37" spans="1:99" x14ac:dyDescent="0.25">
      <c r="A37" t="s">
        <v>27</v>
      </c>
      <c r="B37" t="b">
        <f t="shared" si="0"/>
        <v>1</v>
      </c>
      <c r="D37" s="55" t="b">
        <f>_xlfn.XLOOKUP(t_dates[[#This Row],[Field Name]],t_SelectFields[Field Name],t_SelectFields[Fields to Be Brought to Committee],FALSE)</f>
        <v>0</v>
      </c>
      <c r="E37" s="56" t="s">
        <v>27</v>
      </c>
      <c r="F37" t="s">
        <v>758</v>
      </c>
      <c r="G37" t="b">
        <f>_xlfn.XLOOKUP(t_dates[[#This Row],[Field Name]],t_VHIUseOnly[(Green Fields=Approved)],t_VHIUseOnly[Final],)</f>
        <v>0</v>
      </c>
      <c r="H37" s="57" t="s">
        <v>738</v>
      </c>
      <c r="I37" s="57" t="s">
        <v>738</v>
      </c>
      <c r="J37" s="57" t="s">
        <v>738</v>
      </c>
      <c r="K37" s="57" t="s">
        <v>709</v>
      </c>
      <c r="L37" s="57" t="s">
        <v>709</v>
      </c>
      <c r="M37" s="57" t="s">
        <v>709</v>
      </c>
      <c r="N37" s="57" t="s">
        <v>709</v>
      </c>
      <c r="O37" s="57" t="s">
        <v>709</v>
      </c>
      <c r="P37" s="57" t="str">
        <f>IF(COUNTIF($A$6:$A$337,t_dates[[#This Row],[Field Name]])&gt;0,"y","n")</f>
        <v>y</v>
      </c>
      <c r="R37" s="55" t="b">
        <f>_xlfn.XLOOKUP(t_claims[[#This Row],[Field Name]],t_SelectFields[Field Name],t_SelectFields[Fields to Be Brought to Committee],FALSE)</f>
        <v>0</v>
      </c>
      <c r="S37" t="s">
        <v>479</v>
      </c>
      <c r="T37" t="s">
        <v>755</v>
      </c>
      <c r="U37" s="102" t="b">
        <f>_xlfn.XLOOKUP(t_claims[[#This Row],[Field Name]],t_VHIUseOnly[(Green Fields=Approved)],t_VHIUseOnly[Final],)</f>
        <v>0</v>
      </c>
      <c r="V37" s="57" t="s">
        <v>738</v>
      </c>
      <c r="W37" s="57" t="s">
        <v>738</v>
      </c>
      <c r="X37" s="57" t="s">
        <v>709</v>
      </c>
      <c r="Y37" s="57" t="s">
        <v>709</v>
      </c>
      <c r="Z37" s="57" t="s">
        <v>709</v>
      </c>
      <c r="AA37" s="57" t="s">
        <v>709</v>
      </c>
      <c r="AB37" s="57" t="s">
        <v>709</v>
      </c>
      <c r="AC37" s="57" t="s">
        <v>709</v>
      </c>
      <c r="AD37" s="57" t="str">
        <f>IF(COUNTIF($A$6:$A$337,t_claims[[#This Row],[Field Name]])&gt;0,"y","n")</f>
        <v>y</v>
      </c>
      <c r="AF37" s="55" t="b">
        <f>_xlfn.XLOOKUP(t_serv[[#This Row],[Field Name]],t_SelectFields[Field Name],t_SelectFields[Fields to Be Brought to Committee],FALSE)</f>
        <v>0</v>
      </c>
      <c r="AG37" t="s">
        <v>164</v>
      </c>
      <c r="AH37" t="s">
        <v>739</v>
      </c>
      <c r="AI37" t="b">
        <f>_xlfn.XLOOKUP(t_serv[[#This Row],[Field Name]],t_VHIUseOnly[(Green Fields=Approved)],t_VHIUseOnly[Final],)</f>
        <v>0</v>
      </c>
      <c r="AJ37" s="57" t="s">
        <v>738</v>
      </c>
      <c r="AK37" s="57" t="s">
        <v>709</v>
      </c>
      <c r="AL37" s="57" t="s">
        <v>709</v>
      </c>
      <c r="AM37" s="57" t="s">
        <v>709</v>
      </c>
      <c r="AN37" s="57" t="s">
        <v>709</v>
      </c>
      <c r="AO37" s="57" t="s">
        <v>709</v>
      </c>
      <c r="AP37" s="57" t="s">
        <v>709</v>
      </c>
      <c r="AQ37" s="57" t="str">
        <f>IF(COUNTIF($A$6:$A$337,t_serv[[#This Row],[Field Name]])&gt;0,"y","n")</f>
        <v>y</v>
      </c>
      <c r="AS37" s="55" t="b">
        <f>_xlfn.XLOOKUP(t_prov[[#This Row],[Field Name]],t_SelectFields[Field Name],t_SelectFields[Fields to Be Brought to Committee],FALSE)</f>
        <v>0</v>
      </c>
      <c r="AT37" s="56" t="s">
        <v>91</v>
      </c>
      <c r="AU37" t="s">
        <v>757</v>
      </c>
      <c r="AV37" t="b">
        <f>_xlfn.XLOOKUP(t_prov[[#This Row],[Field Name]],t_VHIUseOnly[(Green Fields=Approved)],t_VHIUseOnly[Final],)</f>
        <v>0</v>
      </c>
      <c r="AW37" s="57" t="s">
        <v>738</v>
      </c>
      <c r="AX37" s="57" t="s">
        <v>738</v>
      </c>
      <c r="AY37" s="57" t="s">
        <v>738</v>
      </c>
      <c r="AZ37" s="57" t="s">
        <v>709</v>
      </c>
      <c r="BA37" s="57" t="s">
        <v>709</v>
      </c>
      <c r="BB37" s="57" t="s">
        <v>738</v>
      </c>
      <c r="BC37" s="57" t="s">
        <v>709</v>
      </c>
      <c r="BD37" s="57" t="s">
        <v>709</v>
      </c>
      <c r="BE37" s="57" t="str">
        <f>IF(COUNTIF($A$6:$A$337,t_prov[[#This Row],[Field Name]])&gt;0,"y","n")</f>
        <v>y</v>
      </c>
      <c r="CI37" s="55" t="b">
        <f>_xlfn.XLOOKUP(t_metrics[[#This Row],[Field Name]],t_SelectFields[Field Name],t_SelectFields[Fields to Be Brought to Committee],FALSE)</f>
        <v>0</v>
      </c>
      <c r="CJ37" t="s">
        <v>524</v>
      </c>
      <c r="CK37" s="57" t="s">
        <v>770</v>
      </c>
      <c r="CL37" s="57" t="b">
        <f>_xlfn.XLOOKUP(t_metrics[[#This Row],[Field Name]],t_VHIUseOnly[(Green Fields=Approved)],t_VHIUseOnly[Final],)</f>
        <v>0</v>
      </c>
      <c r="CM37" s="57"/>
      <c r="CN37" s="57"/>
      <c r="CO37" s="57"/>
      <c r="CP37" s="57"/>
      <c r="CQ37" s="57"/>
      <c r="CR37" s="57"/>
      <c r="CS37" s="57"/>
      <c r="CT37" s="57"/>
      <c r="CU37" s="57" t="str">
        <f>IF(COUNTIF($A$6:$A$337,t_metrics[[#This Row],[Field Name]])&gt;0,"y","n")</f>
        <v>y</v>
      </c>
    </row>
    <row r="38" spans="1:99" x14ac:dyDescent="0.25">
      <c r="A38" t="s">
        <v>445</v>
      </c>
      <c r="B38" t="b">
        <f t="shared" si="0"/>
        <v>1</v>
      </c>
      <c r="D38" s="55" t="b">
        <f>_xlfn.XLOOKUP(t_dates[[#This Row],[Field Name]],t_SelectFields[Field Name],t_SelectFields[Fields to Be Brought to Committee],FALSE)</f>
        <v>0</v>
      </c>
      <c r="E38" s="56" t="s">
        <v>445</v>
      </c>
      <c r="F38" t="s">
        <v>758</v>
      </c>
      <c r="G38" t="b">
        <f>_xlfn.XLOOKUP(t_dates[[#This Row],[Field Name]],t_VHIUseOnly[(Green Fields=Approved)],t_VHIUseOnly[Final],)</f>
        <v>0</v>
      </c>
      <c r="H38" s="57" t="s">
        <v>738</v>
      </c>
      <c r="I38" s="57" t="s">
        <v>738</v>
      </c>
      <c r="J38" s="57" t="s">
        <v>738</v>
      </c>
      <c r="K38" s="57" t="s">
        <v>709</v>
      </c>
      <c r="L38" s="57" t="s">
        <v>709</v>
      </c>
      <c r="M38" s="57" t="s">
        <v>709</v>
      </c>
      <c r="N38" s="57" t="s">
        <v>709</v>
      </c>
      <c r="O38" s="57" t="s">
        <v>709</v>
      </c>
      <c r="P38" s="57" t="str">
        <f>IF(COUNTIF($A$6:$A$337,t_dates[[#This Row],[Field Name]])&gt;0,"y","n")</f>
        <v>y</v>
      </c>
      <c r="R38" s="55" t="b">
        <f>_xlfn.XLOOKUP(t_claims[[#This Row],[Field Name]],t_SelectFields[Field Name],t_SelectFields[Fields to Be Brought to Committee],FALSE)</f>
        <v>0</v>
      </c>
      <c r="S38" t="s">
        <v>110</v>
      </c>
      <c r="T38" t="s">
        <v>755</v>
      </c>
      <c r="U38" s="102" t="b">
        <f>_xlfn.XLOOKUP(t_claims[[#This Row],[Field Name]],t_VHIUseOnly[(Green Fields=Approved)],t_VHIUseOnly[Final],)</f>
        <v>0</v>
      </c>
      <c r="V38" s="57" t="s">
        <v>738</v>
      </c>
      <c r="W38" s="57" t="s">
        <v>709</v>
      </c>
      <c r="X38" s="57" t="s">
        <v>709</v>
      </c>
      <c r="Y38" s="57" t="s">
        <v>709</v>
      </c>
      <c r="Z38" s="57" t="s">
        <v>709</v>
      </c>
      <c r="AA38" s="57" t="s">
        <v>709</v>
      </c>
      <c r="AB38" s="57" t="s">
        <v>709</v>
      </c>
      <c r="AC38" s="57" t="s">
        <v>709</v>
      </c>
      <c r="AD38" s="57" t="str">
        <f>IF(COUNTIF($A$6:$A$337,t_claims[[#This Row],[Field Name]])&gt;0,"y","n")</f>
        <v>y</v>
      </c>
      <c r="AF38" s="55" t="b">
        <f>_xlfn.XLOOKUP(t_serv[[#This Row],[Field Name]],t_SelectFields[Field Name],t_SelectFields[Fields to Be Brought to Committee],FALSE)</f>
        <v>0</v>
      </c>
      <c r="AG38" t="s">
        <v>215</v>
      </c>
      <c r="AH38" t="s">
        <v>747</v>
      </c>
      <c r="AI38" t="b">
        <f>_xlfn.XLOOKUP(t_serv[[#This Row],[Field Name]],t_VHIUseOnly[(Green Fields=Approved)],t_VHIUseOnly[Final],)</f>
        <v>0</v>
      </c>
      <c r="AJ38" s="57" t="s">
        <v>709</v>
      </c>
      <c r="AK38" s="57" t="s">
        <v>709</v>
      </c>
      <c r="AL38" s="57" t="s">
        <v>709</v>
      </c>
      <c r="AM38" s="57" t="s">
        <v>709</v>
      </c>
      <c r="AN38" s="57" t="s">
        <v>709</v>
      </c>
      <c r="AO38" s="57" t="s">
        <v>709</v>
      </c>
      <c r="AP38" s="57" t="s">
        <v>709</v>
      </c>
      <c r="AQ38" s="57" t="str">
        <f>IF(COUNTIF($A$6:$A$337,t_serv[[#This Row],[Field Name]])&gt;0,"y","n")</f>
        <v>y</v>
      </c>
      <c r="AS38" s="55" t="b">
        <f>_xlfn.XLOOKUP(t_prov[[#This Row],[Field Name]],t_SelectFields[Field Name],t_SelectFields[Fields to Be Brought to Committee],FALSE)</f>
        <v>0</v>
      </c>
      <c r="AT38" s="56" t="s">
        <v>369</v>
      </c>
      <c r="AU38" t="s">
        <v>757</v>
      </c>
      <c r="AV38" t="b">
        <f>_xlfn.XLOOKUP(t_prov[[#This Row],[Field Name]],t_VHIUseOnly[(Green Fields=Approved)],t_VHIUseOnly[Final],)</f>
        <v>0</v>
      </c>
      <c r="AW38" s="57" t="s">
        <v>738</v>
      </c>
      <c r="AX38" s="57" t="s">
        <v>738</v>
      </c>
      <c r="AY38" s="57" t="s">
        <v>738</v>
      </c>
      <c r="AZ38" s="57" t="s">
        <v>709</v>
      </c>
      <c r="BA38" s="57" t="s">
        <v>709</v>
      </c>
      <c r="BB38" s="57" t="s">
        <v>738</v>
      </c>
      <c r="BC38" s="57" t="s">
        <v>709</v>
      </c>
      <c r="BD38" s="57" t="s">
        <v>709</v>
      </c>
      <c r="BE38" s="57" t="str">
        <f>IF(COUNTIF($A$6:$A$337,t_prov[[#This Row],[Field Name]])&gt;0,"y","n")</f>
        <v>y</v>
      </c>
      <c r="CI38" s="55" t="b">
        <f>_xlfn.XLOOKUP(t_metrics[[#This Row],[Field Name]],t_SelectFields[Field Name],t_SelectFields[Fields to Be Brought to Committee],FALSE)</f>
        <v>0</v>
      </c>
      <c r="CJ38" t="s">
        <v>525</v>
      </c>
      <c r="CK38" s="57" t="s">
        <v>770</v>
      </c>
      <c r="CL38" s="57" t="b">
        <f>_xlfn.XLOOKUP(t_metrics[[#This Row],[Field Name]],t_VHIUseOnly[(Green Fields=Approved)],t_VHIUseOnly[Final],)</f>
        <v>0</v>
      </c>
      <c r="CM38" s="57"/>
      <c r="CN38" s="57"/>
      <c r="CO38" s="57"/>
      <c r="CP38" s="57"/>
      <c r="CQ38" s="57"/>
      <c r="CR38" s="57"/>
      <c r="CS38" s="57"/>
      <c r="CT38" s="57"/>
      <c r="CU38" s="57" t="str">
        <f>IF(COUNTIF($A$6:$A$337,t_metrics[[#This Row],[Field Name]])&gt;0,"y","n")</f>
        <v>y</v>
      </c>
    </row>
    <row r="39" spans="1:99" x14ac:dyDescent="0.25">
      <c r="A39" t="s">
        <v>28</v>
      </c>
      <c r="B39" t="b">
        <f t="shared" si="0"/>
        <v>1</v>
      </c>
      <c r="D39" s="55" t="b">
        <f>_xlfn.XLOOKUP(t_dates[[#This Row],[Field Name]],t_SelectFields[Field Name],t_SelectFields[Fields to Be Brought to Committee],FALSE)</f>
        <v>0</v>
      </c>
      <c r="E39" s="56" t="s">
        <v>28</v>
      </c>
      <c r="F39" t="s">
        <v>758</v>
      </c>
      <c r="G39" t="b">
        <f>_xlfn.XLOOKUP(t_dates[[#This Row],[Field Name]],t_VHIUseOnly[(Green Fields=Approved)],t_VHIUseOnly[Final],)</f>
        <v>0</v>
      </c>
      <c r="H39" s="57" t="s">
        <v>738</v>
      </c>
      <c r="I39" s="57" t="s">
        <v>738</v>
      </c>
      <c r="J39" s="57" t="s">
        <v>738</v>
      </c>
      <c r="K39" s="57" t="s">
        <v>709</v>
      </c>
      <c r="L39" s="57" t="s">
        <v>709</v>
      </c>
      <c r="M39" s="57" t="s">
        <v>709</v>
      </c>
      <c r="N39" s="57" t="s">
        <v>709</v>
      </c>
      <c r="O39" s="57" t="s">
        <v>709</v>
      </c>
      <c r="P39" s="57" t="str">
        <f>IF(COUNTIF($A$6:$A$337,t_dates[[#This Row],[Field Name]])&gt;0,"y","n")</f>
        <v>y</v>
      </c>
      <c r="R39" s="55" t="b">
        <f>_xlfn.XLOOKUP(t_claims[[#This Row],[Field Name]],t_SelectFields[Field Name],t_SelectFields[Fields to Be Brought to Committee],FALSE)</f>
        <v>0</v>
      </c>
      <c r="S39" t="s">
        <v>477</v>
      </c>
      <c r="T39" t="s">
        <v>755</v>
      </c>
      <c r="U39" s="102" t="b">
        <f>_xlfn.XLOOKUP(t_claims[[#This Row],[Field Name]],t_VHIUseOnly[(Green Fields=Approved)],t_VHIUseOnly[Final],)</f>
        <v>0</v>
      </c>
      <c r="V39" s="57" t="s">
        <v>738</v>
      </c>
      <c r="W39" s="57" t="s">
        <v>709</v>
      </c>
      <c r="X39" s="57" t="s">
        <v>738</v>
      </c>
      <c r="Y39" s="57" t="s">
        <v>709</v>
      </c>
      <c r="Z39" s="57" t="s">
        <v>709</v>
      </c>
      <c r="AA39" s="57" t="s">
        <v>709</v>
      </c>
      <c r="AB39" s="57" t="s">
        <v>709</v>
      </c>
      <c r="AC39" s="57" t="s">
        <v>709</v>
      </c>
      <c r="AD39" s="57" t="str">
        <f>IF(COUNTIF($A$6:$A$337,t_claims[[#This Row],[Field Name]])&gt;0,"y","n")</f>
        <v>y</v>
      </c>
      <c r="AF39" s="55" t="b">
        <f>_xlfn.XLOOKUP(t_serv[[#This Row],[Field Name]],t_SelectFields[Field Name],t_SelectFields[Fields to Be Brought to Committee],FALSE)</f>
        <v>0</v>
      </c>
      <c r="AG39" t="s">
        <v>217</v>
      </c>
      <c r="AH39" t="s">
        <v>747</v>
      </c>
      <c r="AI39" t="b">
        <f>_xlfn.XLOOKUP(t_serv[[#This Row],[Field Name]],t_VHIUseOnly[(Green Fields=Approved)],t_VHIUseOnly[Final],)</f>
        <v>0</v>
      </c>
      <c r="AJ39" s="57" t="s">
        <v>709</v>
      </c>
      <c r="AK39" s="57" t="s">
        <v>709</v>
      </c>
      <c r="AL39" s="57" t="s">
        <v>709</v>
      </c>
      <c r="AM39" s="57" t="s">
        <v>709</v>
      </c>
      <c r="AN39" s="57" t="s">
        <v>709</v>
      </c>
      <c r="AO39" s="57" t="s">
        <v>709</v>
      </c>
      <c r="AP39" s="57" t="s">
        <v>709</v>
      </c>
      <c r="AQ39" s="57" t="str">
        <f>IF(COUNTIF($A$6:$A$337,t_serv[[#This Row],[Field Name]])&gt;0,"y","n")</f>
        <v>y</v>
      </c>
      <c r="AS39" s="55" t="b">
        <f>_xlfn.XLOOKUP(t_prov[[#This Row],[Field Name]],t_SelectFields[Field Name],t_SelectFields[Fields to Be Brought to Committee],FALSE)</f>
        <v>0</v>
      </c>
      <c r="AT39" s="56" t="s">
        <v>496</v>
      </c>
      <c r="AU39" t="s">
        <v>744</v>
      </c>
      <c r="AV39" t="b">
        <f>_xlfn.XLOOKUP(t_prov[[#This Row],[Field Name]],t_VHIUseOnly[(Green Fields=Approved)],t_VHIUseOnly[Final],)</f>
        <v>0</v>
      </c>
      <c r="AW39" s="57" t="s">
        <v>738</v>
      </c>
      <c r="AX39" s="57" t="s">
        <v>738</v>
      </c>
      <c r="AY39" s="57" t="s">
        <v>738</v>
      </c>
      <c r="AZ39" s="57" t="s">
        <v>709</v>
      </c>
      <c r="BA39" s="57" t="s">
        <v>709</v>
      </c>
      <c r="BB39" s="57" t="s">
        <v>709</v>
      </c>
      <c r="BC39" s="57" t="s">
        <v>709</v>
      </c>
      <c r="BD39" s="57" t="s">
        <v>709</v>
      </c>
      <c r="BE39" s="57" t="str">
        <f>IF(COUNTIF($A$6:$A$337,t_prov[[#This Row],[Field Name]])&gt;0,"y","n")</f>
        <v>y</v>
      </c>
      <c r="CI39" s="55" t="b">
        <f>_xlfn.XLOOKUP(t_metrics[[#This Row],[Field Name]],t_SelectFields[Field Name],t_SelectFields[Fields to Be Brought to Committee],FALSE)</f>
        <v>0</v>
      </c>
      <c r="CJ39" t="s">
        <v>526</v>
      </c>
      <c r="CK39" s="57" t="s">
        <v>770</v>
      </c>
      <c r="CL39" s="57" t="b">
        <f>_xlfn.XLOOKUP(t_metrics[[#This Row],[Field Name]],t_VHIUseOnly[(Green Fields=Approved)],t_VHIUseOnly[Final],)</f>
        <v>0</v>
      </c>
      <c r="CM39" s="57"/>
      <c r="CN39" s="57"/>
      <c r="CO39" s="57"/>
      <c r="CP39" s="57"/>
      <c r="CQ39" s="57"/>
      <c r="CR39" s="57"/>
      <c r="CS39" s="57"/>
      <c r="CT39" s="57"/>
      <c r="CU39" s="57" t="str">
        <f>IF(COUNTIF($A$6:$A$337,t_metrics[[#This Row],[Field Name]])&gt;0,"y","n")</f>
        <v>y</v>
      </c>
    </row>
    <row r="40" spans="1:99" x14ac:dyDescent="0.25">
      <c r="A40" t="s">
        <v>446</v>
      </c>
      <c r="B40" t="b">
        <f t="shared" si="0"/>
        <v>1</v>
      </c>
      <c r="D40" s="55" t="b">
        <f>_xlfn.XLOOKUP(t_dates[[#This Row],[Field Name]],t_SelectFields[Field Name],t_SelectFields[Fields to Be Brought to Committee],FALSE)</f>
        <v>0</v>
      </c>
      <c r="E40" s="56" t="s">
        <v>446</v>
      </c>
      <c r="F40" t="s">
        <v>758</v>
      </c>
      <c r="G40" t="b">
        <f>_xlfn.XLOOKUP(t_dates[[#This Row],[Field Name]],t_VHIUseOnly[(Green Fields=Approved)],t_VHIUseOnly[Final],)</f>
        <v>0</v>
      </c>
      <c r="H40" s="57" t="s">
        <v>738</v>
      </c>
      <c r="I40" s="57" t="s">
        <v>738</v>
      </c>
      <c r="J40" s="57" t="s">
        <v>738</v>
      </c>
      <c r="K40" s="57" t="s">
        <v>709</v>
      </c>
      <c r="L40" s="57" t="s">
        <v>709</v>
      </c>
      <c r="M40" s="57" t="s">
        <v>709</v>
      </c>
      <c r="N40" s="57" t="s">
        <v>709</v>
      </c>
      <c r="O40" s="57" t="s">
        <v>709</v>
      </c>
      <c r="P40" s="57" t="str">
        <f>IF(COUNTIF($A$6:$A$337,t_dates[[#This Row],[Field Name]])&gt;0,"y","n")</f>
        <v>y</v>
      </c>
      <c r="R40" s="55" t="b">
        <f>_xlfn.XLOOKUP(t_claims[[#This Row],[Field Name]],t_SelectFields[Field Name],t_SelectFields[Fields to Be Brought to Committee],FALSE)</f>
        <v>0</v>
      </c>
      <c r="S40" t="s">
        <v>10</v>
      </c>
      <c r="T40" t="s">
        <v>755</v>
      </c>
      <c r="U40" s="102" t="b">
        <f>_xlfn.XLOOKUP(t_claims[[#This Row],[Field Name]],t_VHIUseOnly[(Green Fields=Approved)],t_VHIUseOnly[Final],)</f>
        <v>0</v>
      </c>
      <c r="V40" s="57" t="s">
        <v>738</v>
      </c>
      <c r="W40" s="57" t="s">
        <v>738</v>
      </c>
      <c r="X40" s="57" t="s">
        <v>738</v>
      </c>
      <c r="Y40" s="57" t="s">
        <v>709</v>
      </c>
      <c r="Z40" s="57" t="s">
        <v>709</v>
      </c>
      <c r="AA40" s="57" t="s">
        <v>709</v>
      </c>
      <c r="AB40" s="57" t="s">
        <v>709</v>
      </c>
      <c r="AC40" s="57" t="s">
        <v>709</v>
      </c>
      <c r="AD40" s="57" t="str">
        <f>IF(COUNTIF($A$6:$A$337,t_claims[[#This Row],[Field Name]])&gt;0,"y","n")</f>
        <v>y</v>
      </c>
      <c r="AF40" s="55" t="b">
        <f>_xlfn.XLOOKUP(t_serv[[#This Row],[Field Name]],t_SelectFields[Field Name],t_SelectFields[Fields to Be Brought to Committee],FALSE)</f>
        <v>0</v>
      </c>
      <c r="AG40" t="s">
        <v>173</v>
      </c>
      <c r="AH40" t="s">
        <v>749</v>
      </c>
      <c r="AI40" t="b">
        <f>_xlfn.XLOOKUP(t_serv[[#This Row],[Field Name]],t_VHIUseOnly[(Green Fields=Approved)],t_VHIUseOnly[Final],)</f>
        <v>0</v>
      </c>
      <c r="AJ40" s="57" t="s">
        <v>738</v>
      </c>
      <c r="AK40" s="57" t="s">
        <v>709</v>
      </c>
      <c r="AL40" s="57" t="s">
        <v>709</v>
      </c>
      <c r="AM40" s="57" t="s">
        <v>709</v>
      </c>
      <c r="AN40" s="57" t="s">
        <v>709</v>
      </c>
      <c r="AO40" s="57" t="s">
        <v>709</v>
      </c>
      <c r="AP40" s="57" t="s">
        <v>709</v>
      </c>
      <c r="AQ40" s="57" t="str">
        <f>IF(COUNTIF($A$6:$A$337,t_serv[[#This Row],[Field Name]])&gt;0,"y","n")</f>
        <v>y</v>
      </c>
      <c r="AS40" s="55" t="b">
        <f>_xlfn.XLOOKUP(t_prov[[#This Row],[Field Name]],t_SelectFields[Field Name],t_SelectFields[Fields to Be Brought to Committee],FALSE)</f>
        <v>0</v>
      </c>
      <c r="AT40" s="56" t="s">
        <v>495</v>
      </c>
      <c r="AU40" t="s">
        <v>744</v>
      </c>
      <c r="AV40" t="b">
        <f>_xlfn.XLOOKUP(t_prov[[#This Row],[Field Name]],t_VHIUseOnly[(Green Fields=Approved)],t_VHIUseOnly[Final],)</f>
        <v>0</v>
      </c>
      <c r="AW40" s="57" t="s">
        <v>738</v>
      </c>
      <c r="AX40" s="57" t="s">
        <v>738</v>
      </c>
      <c r="AY40" s="57" t="s">
        <v>738</v>
      </c>
      <c r="AZ40" s="57" t="s">
        <v>709</v>
      </c>
      <c r="BA40" s="57" t="s">
        <v>709</v>
      </c>
      <c r="BB40" s="57" t="s">
        <v>709</v>
      </c>
      <c r="BC40" s="57" t="s">
        <v>709</v>
      </c>
      <c r="BD40" s="57" t="s">
        <v>709</v>
      </c>
      <c r="BE40" s="57" t="str">
        <f>IF(COUNTIF($A$6:$A$337,t_prov[[#This Row],[Field Name]])&gt;0,"y","n")</f>
        <v>y</v>
      </c>
      <c r="CI40" s="55" t="b">
        <f>_xlfn.XLOOKUP(t_metrics[[#This Row],[Field Name]],t_SelectFields[Field Name],t_SelectFields[Fields to Be Brought to Committee],FALSE)</f>
        <v>0</v>
      </c>
      <c r="CJ40" t="s">
        <v>527</v>
      </c>
      <c r="CK40" s="57" t="s">
        <v>770</v>
      </c>
      <c r="CL40" s="57" t="b">
        <f>_xlfn.XLOOKUP(t_metrics[[#This Row],[Field Name]],t_VHIUseOnly[(Green Fields=Approved)],t_VHIUseOnly[Final],)</f>
        <v>0</v>
      </c>
      <c r="CM40" s="57"/>
      <c r="CN40" s="57"/>
      <c r="CO40" s="57"/>
      <c r="CP40" s="57"/>
      <c r="CQ40" s="57"/>
      <c r="CR40" s="57"/>
      <c r="CS40" s="57"/>
      <c r="CT40" s="57"/>
      <c r="CU40" s="57" t="str">
        <f>IF(COUNTIF($A$6:$A$337,t_metrics[[#This Row],[Field Name]])&gt;0,"y","n")</f>
        <v>y</v>
      </c>
    </row>
    <row r="41" spans="1:99" x14ac:dyDescent="0.25">
      <c r="A41" t="s">
        <v>450</v>
      </c>
      <c r="B41" t="b">
        <f t="shared" si="0"/>
        <v>1</v>
      </c>
      <c r="D41" s="55" t="b">
        <f>_xlfn.XLOOKUP(t_dates[[#This Row],[Field Name]],t_SelectFields[Field Name],t_SelectFields[Fields to Be Brought to Committee],FALSE)</f>
        <v>0</v>
      </c>
      <c r="E41" s="56" t="s">
        <v>450</v>
      </c>
      <c r="F41" t="s">
        <v>758</v>
      </c>
      <c r="G41" t="b">
        <f>_xlfn.XLOOKUP(t_dates[[#This Row],[Field Name]],t_VHIUseOnly[(Green Fields=Approved)],t_VHIUseOnly[Final],)</f>
        <v>0</v>
      </c>
      <c r="H41" s="57" t="s">
        <v>738</v>
      </c>
      <c r="I41" s="57" t="s">
        <v>738</v>
      </c>
      <c r="J41" s="57" t="s">
        <v>738</v>
      </c>
      <c r="K41" s="57" t="s">
        <v>709</v>
      </c>
      <c r="L41" s="57" t="s">
        <v>709</v>
      </c>
      <c r="M41" s="57" t="s">
        <v>709</v>
      </c>
      <c r="N41" s="57" t="s">
        <v>709</v>
      </c>
      <c r="O41" s="57" t="s">
        <v>709</v>
      </c>
      <c r="P41" s="57" t="str">
        <f>IF(COUNTIF($A$6:$A$337,t_dates[[#This Row],[Field Name]])&gt;0,"y","n")</f>
        <v>y</v>
      </c>
      <c r="R41" s="55" t="b">
        <f>_xlfn.XLOOKUP(t_claims[[#This Row],[Field Name]],t_SelectFields[Field Name],t_SelectFields[Fields to Be Brought to Committee],FALSE)</f>
        <v>0</v>
      </c>
      <c r="S41" t="s">
        <v>102</v>
      </c>
      <c r="T41" t="s">
        <v>755</v>
      </c>
      <c r="U41" s="102" t="b">
        <f>_xlfn.XLOOKUP(t_claims[[#This Row],[Field Name]],t_VHIUseOnly[(Green Fields=Approved)],t_VHIUseOnly[Final],)</f>
        <v>0</v>
      </c>
      <c r="V41" s="57" t="s">
        <v>738</v>
      </c>
      <c r="W41" s="57" t="s">
        <v>738</v>
      </c>
      <c r="X41" s="57" t="s">
        <v>709</v>
      </c>
      <c r="Y41" s="57" t="s">
        <v>709</v>
      </c>
      <c r="Z41" s="57" t="s">
        <v>709</v>
      </c>
      <c r="AA41" s="57" t="s">
        <v>709</v>
      </c>
      <c r="AB41" s="57" t="s">
        <v>709</v>
      </c>
      <c r="AC41" s="57" t="s">
        <v>709</v>
      </c>
      <c r="AD41" s="57" t="str">
        <f>IF(COUNTIF($A$6:$A$337,t_claims[[#This Row],[Field Name]])&gt;0,"y","n")</f>
        <v>y</v>
      </c>
      <c r="AF41" s="55" t="b">
        <f>_xlfn.XLOOKUP(t_serv[[#This Row],[Field Name]],t_SelectFields[Field Name],t_SelectFields[Fields to Be Brought to Committee],FALSE)</f>
        <v>0</v>
      </c>
      <c r="AG41" t="s">
        <v>600</v>
      </c>
      <c r="AH41" t="s">
        <v>739</v>
      </c>
      <c r="AI41" t="b">
        <f>_xlfn.XLOOKUP(t_serv[[#This Row],[Field Name]],t_VHIUseOnly[(Green Fields=Approved)],t_VHIUseOnly[Final],)</f>
        <v>0</v>
      </c>
      <c r="AJ41" s="57" t="s">
        <v>738</v>
      </c>
      <c r="AK41" s="57" t="s">
        <v>709</v>
      </c>
      <c r="AL41" s="57" t="s">
        <v>709</v>
      </c>
      <c r="AM41" s="57" t="s">
        <v>709</v>
      </c>
      <c r="AN41" s="57" t="s">
        <v>709</v>
      </c>
      <c r="AO41" s="57" t="s">
        <v>709</v>
      </c>
      <c r="AP41" s="57" t="s">
        <v>709</v>
      </c>
      <c r="AQ41" s="57" t="str">
        <f>IF(COUNTIF($A$6:$A$337,t_serv[[#This Row],[Field Name]])&gt;0,"y","n")</f>
        <v>y</v>
      </c>
      <c r="AS41" s="55" t="b">
        <f>_xlfn.XLOOKUP(t_prov[[#This Row],[Field Name]],t_SelectFields[Field Name],t_SelectFields[Fields to Be Brought to Committee],FALSE)</f>
        <v>0</v>
      </c>
      <c r="AT41" s="56" t="s">
        <v>494</v>
      </c>
      <c r="AU41" t="s">
        <v>744</v>
      </c>
      <c r="AV41" t="b">
        <f>_xlfn.XLOOKUP(t_prov[[#This Row],[Field Name]],t_VHIUseOnly[(Green Fields=Approved)],t_VHIUseOnly[Final],)</f>
        <v>0</v>
      </c>
      <c r="AW41" s="57" t="s">
        <v>738</v>
      </c>
      <c r="AX41" s="57" t="s">
        <v>738</v>
      </c>
      <c r="AY41" s="57" t="s">
        <v>738</v>
      </c>
      <c r="AZ41" s="57" t="s">
        <v>709</v>
      </c>
      <c r="BA41" s="57" t="s">
        <v>709</v>
      </c>
      <c r="BB41" s="57" t="s">
        <v>709</v>
      </c>
      <c r="BC41" s="57" t="s">
        <v>709</v>
      </c>
      <c r="BD41" s="57" t="s">
        <v>709</v>
      </c>
      <c r="BE41" s="57" t="str">
        <f>IF(COUNTIF($A$6:$A$337,t_prov[[#This Row],[Field Name]])&gt;0,"y","n")</f>
        <v>y</v>
      </c>
      <c r="CI41" s="55" t="b">
        <f>_xlfn.XLOOKUP(t_metrics[[#This Row],[Field Name]],t_SelectFields[Field Name],t_SelectFields[Fields to Be Brought to Committee],FALSE)</f>
        <v>0</v>
      </c>
      <c r="CJ41" t="s">
        <v>528</v>
      </c>
      <c r="CK41" s="57" t="s">
        <v>770</v>
      </c>
      <c r="CL41" s="57" t="b">
        <f>_xlfn.XLOOKUP(t_metrics[[#This Row],[Field Name]],t_VHIUseOnly[(Green Fields=Approved)],t_VHIUseOnly[Final],)</f>
        <v>0</v>
      </c>
      <c r="CM41" s="57"/>
      <c r="CN41" s="57"/>
      <c r="CO41" s="57"/>
      <c r="CP41" s="57"/>
      <c r="CQ41" s="57"/>
      <c r="CR41" s="57"/>
      <c r="CS41" s="57"/>
      <c r="CT41" s="57"/>
      <c r="CU41" s="57" t="str">
        <f>IF(COUNTIF($A$6:$A$337,t_metrics[[#This Row],[Field Name]])&gt;0,"y","n")</f>
        <v>y</v>
      </c>
    </row>
    <row r="42" spans="1:99" x14ac:dyDescent="0.25">
      <c r="A42" t="s">
        <v>635</v>
      </c>
      <c r="B42" t="b">
        <f t="shared" si="0"/>
        <v>1</v>
      </c>
      <c r="R42" s="55" t="b">
        <f>_xlfn.XLOOKUP(t_claims[[#This Row],[Field Name]],t_SelectFields[Field Name],t_SelectFields[Fields to Be Brought to Committee],FALSE)</f>
        <v>0</v>
      </c>
      <c r="S42" t="s">
        <v>517</v>
      </c>
      <c r="T42" t="s">
        <v>755</v>
      </c>
      <c r="U42" s="102" t="b">
        <f>_xlfn.XLOOKUP(t_claims[[#This Row],[Field Name]],t_VHIUseOnly[(Green Fields=Approved)],t_VHIUseOnly[Final],)</f>
        <v>0</v>
      </c>
      <c r="V42" s="57" t="s">
        <v>738</v>
      </c>
      <c r="W42" s="57" t="s">
        <v>738</v>
      </c>
      <c r="X42" s="57" t="s">
        <v>709</v>
      </c>
      <c r="Y42" s="57" t="s">
        <v>709</v>
      </c>
      <c r="Z42" s="57" t="s">
        <v>709</v>
      </c>
      <c r="AA42" s="57" t="s">
        <v>709</v>
      </c>
      <c r="AB42" s="57" t="s">
        <v>709</v>
      </c>
      <c r="AC42" s="57" t="s">
        <v>709</v>
      </c>
      <c r="AD42" s="57" t="str">
        <f>IF(COUNTIF($A$6:$A$337,t_claims[[#This Row],[Field Name]])&gt;0,"y","n")</f>
        <v>y</v>
      </c>
      <c r="AF42" s="55" t="b">
        <f>_xlfn.XLOOKUP(t_serv[[#This Row],[Field Name]],t_SelectFields[Field Name],t_SelectFields[Fields to Be Brought to Committee],FALSE)</f>
        <v>0</v>
      </c>
      <c r="AG42" t="s">
        <v>3</v>
      </c>
      <c r="AH42" t="s">
        <v>739</v>
      </c>
      <c r="AI42" t="b">
        <f>_xlfn.XLOOKUP(t_serv[[#This Row],[Field Name]],t_VHIUseOnly[(Green Fields=Approved)],t_VHIUseOnly[Final],)</f>
        <v>0</v>
      </c>
      <c r="AJ42" s="57" t="s">
        <v>738</v>
      </c>
      <c r="AK42" s="57" t="s">
        <v>709</v>
      </c>
      <c r="AL42" s="57" t="s">
        <v>709</v>
      </c>
      <c r="AM42" s="57" t="s">
        <v>709</v>
      </c>
      <c r="AN42" s="57" t="s">
        <v>709</v>
      </c>
      <c r="AO42" s="57" t="s">
        <v>709</v>
      </c>
      <c r="AP42" s="57" t="s">
        <v>709</v>
      </c>
      <c r="AQ42" s="57" t="str">
        <f>IF(COUNTIF($A$6:$A$337,t_serv[[#This Row],[Field Name]])&gt;0,"y","n")</f>
        <v>y</v>
      </c>
      <c r="AS42" s="55" t="b">
        <f>_xlfn.XLOOKUP(t_prov[[#This Row],[Field Name]],t_SelectFields[Field Name],t_SelectFields[Fields to Be Brought to Committee],FALSE)</f>
        <v>0</v>
      </c>
      <c r="AT42" s="56" t="s">
        <v>493</v>
      </c>
      <c r="AU42" t="s">
        <v>744</v>
      </c>
      <c r="AV42" t="b">
        <f>_xlfn.XLOOKUP(t_prov[[#This Row],[Field Name]],t_VHIUseOnly[(Green Fields=Approved)],t_VHIUseOnly[Final],)</f>
        <v>0</v>
      </c>
      <c r="AW42" s="57" t="s">
        <v>738</v>
      </c>
      <c r="AX42" s="57" t="s">
        <v>738</v>
      </c>
      <c r="AY42" s="57" t="s">
        <v>738</v>
      </c>
      <c r="AZ42" s="57" t="s">
        <v>709</v>
      </c>
      <c r="BA42" s="57" t="s">
        <v>709</v>
      </c>
      <c r="BB42" s="57" t="s">
        <v>709</v>
      </c>
      <c r="BC42" s="57" t="s">
        <v>709</v>
      </c>
      <c r="BD42" s="57" t="s">
        <v>709</v>
      </c>
      <c r="BE42" s="57" t="str">
        <f>IF(COUNTIF($A$6:$A$337,t_prov[[#This Row],[Field Name]])&gt;0,"y","n")</f>
        <v>y</v>
      </c>
      <c r="CI42" s="55" t="b">
        <f>_xlfn.XLOOKUP(t_metrics[[#This Row],[Field Name]],t_SelectFields[Field Name],t_SelectFields[Fields to Be Brought to Committee],FALSE)</f>
        <v>0</v>
      </c>
      <c r="CJ42" t="s">
        <v>532</v>
      </c>
      <c r="CK42" s="57" t="s">
        <v>770</v>
      </c>
      <c r="CL42" s="57" t="b">
        <f>_xlfn.XLOOKUP(t_metrics[[#This Row],[Field Name]],t_VHIUseOnly[(Green Fields=Approved)],t_VHIUseOnly[Final],)</f>
        <v>0</v>
      </c>
      <c r="CM42" s="57"/>
      <c r="CN42" s="57"/>
      <c r="CO42" s="57"/>
      <c r="CP42" s="57"/>
      <c r="CQ42" s="57"/>
      <c r="CR42" s="57"/>
      <c r="CS42" s="57"/>
      <c r="CT42" s="57"/>
      <c r="CU42" s="57" t="str">
        <f>IF(COUNTIF($A$6:$A$337,t_metrics[[#This Row],[Field Name]])&gt;0,"y","n")</f>
        <v>y</v>
      </c>
    </row>
    <row r="43" spans="1:99" x14ac:dyDescent="0.25">
      <c r="A43" t="s">
        <v>150</v>
      </c>
      <c r="B43" t="b">
        <f t="shared" si="0"/>
        <v>1</v>
      </c>
      <c r="R43" s="55" t="b">
        <f>_xlfn.XLOOKUP(t_claims[[#This Row],[Field Name]],t_SelectFields[Field Name],t_SelectFields[Fields to Be Brought to Committee],FALSE)</f>
        <v>0</v>
      </c>
      <c r="S43" t="s">
        <v>476</v>
      </c>
      <c r="T43" t="s">
        <v>755</v>
      </c>
      <c r="U43" s="102" t="b">
        <f>_xlfn.XLOOKUP(t_claims[[#This Row],[Field Name]],t_VHIUseOnly[(Green Fields=Approved)],t_VHIUseOnly[Final],)</f>
        <v>0</v>
      </c>
      <c r="V43" s="57" t="s">
        <v>738</v>
      </c>
      <c r="W43" s="57" t="s">
        <v>709</v>
      </c>
      <c r="X43" s="57" t="s">
        <v>738</v>
      </c>
      <c r="Y43" s="57" t="s">
        <v>709</v>
      </c>
      <c r="Z43" s="57" t="s">
        <v>709</v>
      </c>
      <c r="AA43" s="57" t="s">
        <v>709</v>
      </c>
      <c r="AB43" s="57" t="s">
        <v>709</v>
      </c>
      <c r="AC43" s="57" t="s">
        <v>709</v>
      </c>
      <c r="AD43" s="57" t="str">
        <f>IF(COUNTIF($A$6:$A$337,t_claims[[#This Row],[Field Name]])&gt;0,"y","n")</f>
        <v>y</v>
      </c>
      <c r="AF43" s="55" t="b">
        <f>_xlfn.XLOOKUP(t_serv[[#This Row],[Field Name]],t_SelectFields[Field Name],t_SelectFields[Fields to Be Brought to Committee],FALSE)</f>
        <v>0</v>
      </c>
      <c r="AG43" t="s">
        <v>167</v>
      </c>
      <c r="AH43" t="s">
        <v>739</v>
      </c>
      <c r="AI43" t="b">
        <f>_xlfn.XLOOKUP(t_serv[[#This Row],[Field Name]],t_VHIUseOnly[(Green Fields=Approved)],t_VHIUseOnly[Final],)</f>
        <v>0</v>
      </c>
      <c r="AJ43" s="57" t="s">
        <v>738</v>
      </c>
      <c r="AK43" s="57" t="s">
        <v>709</v>
      </c>
      <c r="AL43" s="57" t="s">
        <v>709</v>
      </c>
      <c r="AM43" s="57" t="s">
        <v>709</v>
      </c>
      <c r="AN43" s="57" t="s">
        <v>709</v>
      </c>
      <c r="AO43" s="57" t="s">
        <v>709</v>
      </c>
      <c r="AP43" s="57" t="s">
        <v>709</v>
      </c>
      <c r="AQ43" s="57" t="str">
        <f>IF(COUNTIF($A$6:$A$337,t_serv[[#This Row],[Field Name]])&gt;0,"y","n")</f>
        <v>y</v>
      </c>
      <c r="AS43" s="55" t="b">
        <f>_xlfn.XLOOKUP(t_prov[[#This Row],[Field Name]],t_SelectFields[Field Name],t_SelectFields[Fields to Be Brought to Committee],FALSE)</f>
        <v>0</v>
      </c>
      <c r="AT43" s="56" t="s">
        <v>92</v>
      </c>
      <c r="AU43" t="s">
        <v>744</v>
      </c>
      <c r="AV43" t="b">
        <f>_xlfn.XLOOKUP(t_prov[[#This Row],[Field Name]],t_VHIUseOnly[(Green Fields=Approved)],t_VHIUseOnly[Final],)</f>
        <v>0</v>
      </c>
      <c r="AW43" s="57" t="s">
        <v>738</v>
      </c>
      <c r="AX43" s="57" t="s">
        <v>738</v>
      </c>
      <c r="AY43" s="57" t="s">
        <v>738</v>
      </c>
      <c r="AZ43" s="57" t="s">
        <v>709</v>
      </c>
      <c r="BA43" s="57" t="s">
        <v>709</v>
      </c>
      <c r="BB43" s="57" t="s">
        <v>738</v>
      </c>
      <c r="BC43" s="57" t="s">
        <v>709</v>
      </c>
      <c r="BD43" s="57" t="s">
        <v>709</v>
      </c>
      <c r="BE43" s="57" t="str">
        <f>IF(COUNTIF($A$6:$A$337,t_prov[[#This Row],[Field Name]])&gt;0,"y","n")</f>
        <v>y</v>
      </c>
      <c r="CI43" s="55" t="b">
        <f>_xlfn.XLOOKUP(t_metrics[[#This Row],[Field Name]],t_SelectFields[Field Name],t_SelectFields[Fields to Be Brought to Committee],FALSE)</f>
        <v>0</v>
      </c>
      <c r="CJ43" t="s">
        <v>533</v>
      </c>
      <c r="CK43" s="57" t="s">
        <v>770</v>
      </c>
      <c r="CL43" s="57" t="b">
        <f>_xlfn.XLOOKUP(t_metrics[[#This Row],[Field Name]],t_VHIUseOnly[(Green Fields=Approved)],t_VHIUseOnly[Final],)</f>
        <v>0</v>
      </c>
      <c r="CM43" s="57"/>
      <c r="CN43" s="57"/>
      <c r="CO43" s="57"/>
      <c r="CP43" s="57"/>
      <c r="CQ43" s="57"/>
      <c r="CR43" s="57"/>
      <c r="CS43" s="57"/>
      <c r="CT43" s="57"/>
      <c r="CU43" s="57" t="str">
        <f>IF(COUNTIF($A$6:$A$337,t_metrics[[#This Row],[Field Name]])&gt;0,"y","n")</f>
        <v>y</v>
      </c>
    </row>
    <row r="44" spans="1:99" x14ac:dyDescent="0.25">
      <c r="A44" t="s">
        <v>184</v>
      </c>
      <c r="B44" t="b">
        <f t="shared" si="0"/>
        <v>1</v>
      </c>
      <c r="R44" s="55" t="b">
        <f>_xlfn.XLOOKUP(t_claims[[#This Row],[Field Name]],t_SelectFields[Field Name],t_SelectFields[Fields to Be Brought to Committee],FALSE)</f>
        <v>0</v>
      </c>
      <c r="S44" t="s">
        <v>475</v>
      </c>
      <c r="T44" t="s">
        <v>755</v>
      </c>
      <c r="U44" s="102" t="b">
        <f>_xlfn.XLOOKUP(t_claims[[#This Row],[Field Name]],t_VHIUseOnly[(Green Fields=Approved)],t_VHIUseOnly[Final],)</f>
        <v>0</v>
      </c>
      <c r="V44" s="57" t="s">
        <v>738</v>
      </c>
      <c r="W44" s="57" t="s">
        <v>738</v>
      </c>
      <c r="X44" s="57" t="s">
        <v>709</v>
      </c>
      <c r="Y44" s="57" t="s">
        <v>709</v>
      </c>
      <c r="Z44" s="57" t="s">
        <v>738</v>
      </c>
      <c r="AA44" s="57" t="s">
        <v>709</v>
      </c>
      <c r="AB44" s="57" t="s">
        <v>709</v>
      </c>
      <c r="AC44" s="57" t="s">
        <v>709</v>
      </c>
      <c r="AD44" s="57" t="str">
        <f>IF(COUNTIF($A$6:$A$337,t_claims[[#This Row],[Field Name]])&gt;0,"y","n")</f>
        <v>y</v>
      </c>
      <c r="AF44" s="55" t="b">
        <f>_xlfn.XLOOKUP(t_serv[[#This Row],[Field Name]],t_SelectFields[Field Name],t_SelectFields[Fields to Be Brought to Committee],FALSE)</f>
        <v>0</v>
      </c>
      <c r="AG44" t="s">
        <v>219</v>
      </c>
      <c r="AH44" t="s">
        <v>747</v>
      </c>
      <c r="AI44" t="b">
        <f>_xlfn.XLOOKUP(t_serv[[#This Row],[Field Name]],t_VHIUseOnly[(Green Fields=Approved)],t_VHIUseOnly[Final],)</f>
        <v>0</v>
      </c>
      <c r="AJ44" s="57" t="s">
        <v>709</v>
      </c>
      <c r="AK44" s="57" t="s">
        <v>709</v>
      </c>
      <c r="AL44" s="57" t="s">
        <v>709</v>
      </c>
      <c r="AM44" s="57" t="s">
        <v>709</v>
      </c>
      <c r="AN44" s="57" t="s">
        <v>709</v>
      </c>
      <c r="AO44" s="57" t="s">
        <v>709</v>
      </c>
      <c r="AP44" s="57" t="s">
        <v>709</v>
      </c>
      <c r="AQ44" s="57" t="str">
        <f>IF(COUNTIF($A$6:$A$337,t_serv[[#This Row],[Field Name]])&gt;0,"y","n")</f>
        <v>y</v>
      </c>
      <c r="AS44" s="55" t="b">
        <f>_xlfn.XLOOKUP(t_prov[[#This Row],[Field Name]],t_SelectFields[Field Name],t_SelectFields[Fields to Be Brought to Committee],FALSE)</f>
        <v>0</v>
      </c>
      <c r="AT44" s="56" t="s">
        <v>491</v>
      </c>
      <c r="AU44" t="s">
        <v>744</v>
      </c>
      <c r="AV44" t="b">
        <f>_xlfn.XLOOKUP(t_prov[[#This Row],[Field Name]],t_VHIUseOnly[(Green Fields=Approved)],t_VHIUseOnly[Final],)</f>
        <v>0</v>
      </c>
      <c r="AW44" s="57" t="s">
        <v>738</v>
      </c>
      <c r="AX44" s="57" t="s">
        <v>738</v>
      </c>
      <c r="AY44" s="57" t="s">
        <v>738</v>
      </c>
      <c r="AZ44" s="57" t="s">
        <v>709</v>
      </c>
      <c r="BA44" s="57" t="s">
        <v>709</v>
      </c>
      <c r="BB44" s="57" t="s">
        <v>709</v>
      </c>
      <c r="BC44" s="57" t="s">
        <v>709</v>
      </c>
      <c r="BD44" s="57" t="s">
        <v>709</v>
      </c>
      <c r="BE44" s="57" t="str">
        <f>IF(COUNTIF($A$6:$A$337,t_prov[[#This Row],[Field Name]])&gt;0,"y","n")</f>
        <v>y</v>
      </c>
      <c r="CI44" s="55" t="b">
        <f>_xlfn.XLOOKUP(t_metrics[[#This Row],[Field Name]],t_SelectFields[Field Name],t_SelectFields[Fields to Be Brought to Committee],FALSE)</f>
        <v>0</v>
      </c>
      <c r="CJ44" t="s">
        <v>534</v>
      </c>
      <c r="CK44" s="57" t="s">
        <v>770</v>
      </c>
      <c r="CL44" s="57" t="b">
        <f>_xlfn.XLOOKUP(t_metrics[[#This Row],[Field Name]],t_VHIUseOnly[(Green Fields=Approved)],t_VHIUseOnly[Final],)</f>
        <v>0</v>
      </c>
      <c r="CM44" s="57"/>
      <c r="CN44" s="57"/>
      <c r="CO44" s="57"/>
      <c r="CP44" s="57"/>
      <c r="CQ44" s="57"/>
      <c r="CR44" s="57"/>
      <c r="CS44" s="57"/>
      <c r="CT44" s="57"/>
      <c r="CU44" s="57" t="str">
        <f>IF(COUNTIF($A$6:$A$337,t_metrics[[#This Row],[Field Name]])&gt;0,"y","n")</f>
        <v>y</v>
      </c>
    </row>
    <row r="45" spans="1:99" x14ac:dyDescent="0.25">
      <c r="A45" t="s">
        <v>187</v>
      </c>
      <c r="B45" t="b">
        <f t="shared" si="0"/>
        <v>1</v>
      </c>
      <c r="R45" s="55" t="b">
        <f>_xlfn.XLOOKUP(t_claims[[#This Row],[Field Name]],t_SelectFields[Field Name],t_SelectFields[Fields to Be Brought to Committee],FALSE)</f>
        <v>0</v>
      </c>
      <c r="S45" t="s">
        <v>52</v>
      </c>
      <c r="T45" t="s">
        <v>52</v>
      </c>
      <c r="U45" s="102" t="b">
        <f>_xlfn.XLOOKUP(t_claims[[#This Row],[Field Name]],t_VHIUseOnly[(Green Fields=Approved)],t_VHIUseOnly[Final],)</f>
        <v>0</v>
      </c>
      <c r="V45" s="57" t="s">
        <v>738</v>
      </c>
      <c r="W45" s="57" t="s">
        <v>738</v>
      </c>
      <c r="X45" s="57" t="s">
        <v>738</v>
      </c>
      <c r="Y45" s="57" t="s">
        <v>738</v>
      </c>
      <c r="Z45" s="57" t="s">
        <v>738</v>
      </c>
      <c r="AA45" s="57" t="s">
        <v>738</v>
      </c>
      <c r="AB45" s="57" t="s">
        <v>738</v>
      </c>
      <c r="AC45" s="57" t="s">
        <v>709</v>
      </c>
      <c r="AD45" s="57" t="str">
        <f>IF(COUNTIF($A$6:$A$337,t_claims[[#This Row],[Field Name]])&gt;0,"y","n")</f>
        <v>y</v>
      </c>
      <c r="AF45" s="55" t="b">
        <f>_xlfn.XLOOKUP(t_serv[[#This Row],[Field Name]],t_SelectFields[Field Name],t_SelectFields[Fields to Be Brought to Committee],FALSE)</f>
        <v>0</v>
      </c>
      <c r="AG45" t="s">
        <v>221</v>
      </c>
      <c r="AH45" t="s">
        <v>747</v>
      </c>
      <c r="AI45" t="b">
        <f>_xlfn.XLOOKUP(t_serv[[#This Row],[Field Name]],t_VHIUseOnly[(Green Fields=Approved)],t_VHIUseOnly[Final],)</f>
        <v>0</v>
      </c>
      <c r="AJ45" s="57" t="s">
        <v>709</v>
      </c>
      <c r="AK45" s="57" t="s">
        <v>709</v>
      </c>
      <c r="AL45" s="57" t="s">
        <v>709</v>
      </c>
      <c r="AM45" s="57" t="s">
        <v>709</v>
      </c>
      <c r="AN45" s="57" t="s">
        <v>709</v>
      </c>
      <c r="AO45" s="57" t="s">
        <v>709</v>
      </c>
      <c r="AP45" s="57" t="s">
        <v>709</v>
      </c>
      <c r="AQ45" s="57" t="str">
        <f>IF(COUNTIF($A$6:$A$337,t_serv[[#This Row],[Field Name]])&gt;0,"y","n")</f>
        <v>y</v>
      </c>
      <c r="AS45" s="55" t="b">
        <f>_xlfn.XLOOKUP(t_prov[[#This Row],[Field Name]],t_SelectFields[Field Name],t_SelectFields[Fields to Be Brought to Committee],FALSE)</f>
        <v>0</v>
      </c>
      <c r="AT45" s="56" t="s">
        <v>93</v>
      </c>
      <c r="AU45" t="s">
        <v>744</v>
      </c>
      <c r="AV45" t="b">
        <f>_xlfn.XLOOKUP(t_prov[[#This Row],[Field Name]],t_VHIUseOnly[(Green Fields=Approved)],t_VHIUseOnly[Final],)</f>
        <v>0</v>
      </c>
      <c r="AW45" s="57" t="s">
        <v>738</v>
      </c>
      <c r="AX45" s="57" t="s">
        <v>738</v>
      </c>
      <c r="AY45" s="57" t="s">
        <v>738</v>
      </c>
      <c r="AZ45" s="57" t="s">
        <v>709</v>
      </c>
      <c r="BA45" s="57" t="s">
        <v>709</v>
      </c>
      <c r="BB45" s="57" t="s">
        <v>738</v>
      </c>
      <c r="BC45" s="57" t="s">
        <v>709</v>
      </c>
      <c r="BD45" s="57" t="s">
        <v>709</v>
      </c>
      <c r="BE45" s="57" t="str">
        <f>IF(COUNTIF($A$6:$A$337,t_prov[[#This Row],[Field Name]])&gt;0,"y","n")</f>
        <v>y</v>
      </c>
      <c r="CI45" s="55" t="b">
        <f>_xlfn.XLOOKUP(t_metrics[[#This Row],[Field Name]],t_SelectFields[Field Name],t_SelectFields[Fields to Be Brought to Committee],FALSE)</f>
        <v>0</v>
      </c>
      <c r="CJ45" t="s">
        <v>535</v>
      </c>
      <c r="CK45" s="57" t="s">
        <v>770</v>
      </c>
      <c r="CL45" s="57" t="b">
        <f>_xlfn.XLOOKUP(t_metrics[[#This Row],[Field Name]],t_VHIUseOnly[(Green Fields=Approved)],t_VHIUseOnly[Final],)</f>
        <v>0</v>
      </c>
      <c r="CM45" s="57"/>
      <c r="CN45" s="57"/>
      <c r="CO45" s="57"/>
      <c r="CP45" s="57"/>
      <c r="CQ45" s="57"/>
      <c r="CR45" s="57"/>
      <c r="CS45" s="57"/>
      <c r="CT45" s="57"/>
      <c r="CU45" s="57" t="str">
        <f>IF(COUNTIF($A$6:$A$337,t_metrics[[#This Row],[Field Name]])&gt;0,"y","n")</f>
        <v>y</v>
      </c>
    </row>
    <row r="46" spans="1:99" x14ac:dyDescent="0.25">
      <c r="A46" t="s">
        <v>0</v>
      </c>
      <c r="B46" t="b">
        <f t="shared" si="0"/>
        <v>1</v>
      </c>
      <c r="AF46" s="55" t="b">
        <f>_xlfn.XLOOKUP(t_serv[[#This Row],[Field Name]],t_SelectFields[Field Name],t_SelectFields[Fields to Be Brought to Committee],FALSE)</f>
        <v>0</v>
      </c>
      <c r="AG46" t="s">
        <v>174</v>
      </c>
      <c r="AH46" t="s">
        <v>749</v>
      </c>
      <c r="AI46" t="b">
        <f>_xlfn.XLOOKUP(t_serv[[#This Row],[Field Name]],t_VHIUseOnly[(Green Fields=Approved)],t_VHIUseOnly[Final],)</f>
        <v>0</v>
      </c>
      <c r="AJ46" s="57" t="s">
        <v>738</v>
      </c>
      <c r="AK46" s="57" t="s">
        <v>709</v>
      </c>
      <c r="AL46" s="57" t="s">
        <v>709</v>
      </c>
      <c r="AM46" s="57" t="s">
        <v>709</v>
      </c>
      <c r="AN46" s="57" t="s">
        <v>709</v>
      </c>
      <c r="AO46" s="57" t="s">
        <v>709</v>
      </c>
      <c r="AP46" s="57" t="s">
        <v>709</v>
      </c>
      <c r="AQ46" s="57" t="str">
        <f>IF(COUNTIF($A$6:$A$337,t_serv[[#This Row],[Field Name]])&gt;0,"y","n")</f>
        <v>y</v>
      </c>
      <c r="AS46" s="55" t="b">
        <f>_xlfn.XLOOKUP(t_prov[[#This Row],[Field Name]],t_SelectFields[Field Name],t_SelectFields[Fields to Be Brought to Committee],FALSE)</f>
        <v>0</v>
      </c>
      <c r="AT46" s="56" t="s">
        <v>94</v>
      </c>
      <c r="AU46" t="s">
        <v>744</v>
      </c>
      <c r="AV46" t="b">
        <f>_xlfn.XLOOKUP(t_prov[[#This Row],[Field Name]],t_VHIUseOnly[(Green Fields=Approved)],t_VHIUseOnly[Final],)</f>
        <v>0</v>
      </c>
      <c r="AW46" s="57" t="s">
        <v>738</v>
      </c>
      <c r="AX46" s="57" t="s">
        <v>738</v>
      </c>
      <c r="AY46" s="57" t="s">
        <v>738</v>
      </c>
      <c r="AZ46" s="57" t="s">
        <v>709</v>
      </c>
      <c r="BA46" s="57" t="s">
        <v>709</v>
      </c>
      <c r="BB46" s="57" t="s">
        <v>738</v>
      </c>
      <c r="BC46" s="57" t="s">
        <v>709</v>
      </c>
      <c r="BD46" s="57" t="s">
        <v>709</v>
      </c>
      <c r="BE46" s="57" t="str">
        <f>IF(COUNTIF($A$6:$A$337,t_prov[[#This Row],[Field Name]])&gt;0,"y","n")</f>
        <v>y</v>
      </c>
      <c r="CI46" s="55" t="b">
        <f>_xlfn.XLOOKUP(t_metrics[[#This Row],[Field Name]],t_SelectFields[Field Name],t_SelectFields[Fields to Be Brought to Committee],FALSE)</f>
        <v>0</v>
      </c>
      <c r="CJ46" t="s">
        <v>715</v>
      </c>
      <c r="CK46" s="57" t="s">
        <v>770</v>
      </c>
      <c r="CL46" s="57" t="b">
        <f>_xlfn.XLOOKUP(t_metrics[[#This Row],[Field Name]],t_VHIUseOnly[(Green Fields=Approved)],t_VHIUseOnly[Final],)</f>
        <v>0</v>
      </c>
      <c r="CM46" s="57"/>
      <c r="CN46" s="57"/>
      <c r="CO46" s="57"/>
      <c r="CP46" s="57"/>
      <c r="CQ46" s="57"/>
      <c r="CR46" s="57"/>
      <c r="CS46" s="57"/>
      <c r="CT46" s="57"/>
      <c r="CU46" s="57" t="str">
        <f>IF(COUNTIF($A$6:$A$337,t_metrics[[#This Row],[Field Name]])&gt;0,"y","n")</f>
        <v>y</v>
      </c>
    </row>
    <row r="47" spans="1:99" x14ac:dyDescent="0.25">
      <c r="A47" t="s">
        <v>210</v>
      </c>
      <c r="B47" t="b">
        <f t="shared" si="0"/>
        <v>1</v>
      </c>
      <c r="AF47" s="55" t="b">
        <f>_xlfn.XLOOKUP(t_serv[[#This Row],[Field Name]],t_SelectFields[Field Name],t_SelectFields[Fields to Be Brought to Committee],FALSE)</f>
        <v>0</v>
      </c>
      <c r="AG47" t="s">
        <v>602</v>
      </c>
      <c r="AH47" t="s">
        <v>739</v>
      </c>
      <c r="AI47" t="b">
        <f>_xlfn.XLOOKUP(t_serv[[#This Row],[Field Name]],t_VHIUseOnly[(Green Fields=Approved)],t_VHIUseOnly[Final],)</f>
        <v>0</v>
      </c>
      <c r="AJ47" s="57" t="s">
        <v>738</v>
      </c>
      <c r="AK47" s="57" t="s">
        <v>709</v>
      </c>
      <c r="AL47" s="57" t="s">
        <v>709</v>
      </c>
      <c r="AM47" s="57" t="s">
        <v>709</v>
      </c>
      <c r="AN47" s="57" t="s">
        <v>709</v>
      </c>
      <c r="AO47" s="57" t="s">
        <v>709</v>
      </c>
      <c r="AP47" s="57" t="s">
        <v>709</v>
      </c>
      <c r="AQ47" s="57" t="str">
        <f>IF(COUNTIF($A$6:$A$337,t_serv[[#This Row],[Field Name]])&gt;0,"y","n")</f>
        <v>y</v>
      </c>
      <c r="AS47" s="55" t="b">
        <f>_xlfn.XLOOKUP(t_prov[[#This Row],[Field Name]],t_SelectFields[Field Name],t_SelectFields[Fields to Be Brought to Committee],FALSE)</f>
        <v>0</v>
      </c>
      <c r="AT47" s="56" t="s">
        <v>373</v>
      </c>
      <c r="AU47" t="s">
        <v>744</v>
      </c>
      <c r="AV47" t="b">
        <f>_xlfn.XLOOKUP(t_prov[[#This Row],[Field Name]],t_VHIUseOnly[(Green Fields=Approved)],t_VHIUseOnly[Final],)</f>
        <v>0</v>
      </c>
      <c r="AW47" s="57" t="s">
        <v>738</v>
      </c>
      <c r="AX47" s="57" t="s">
        <v>738</v>
      </c>
      <c r="AY47" s="57" t="s">
        <v>738</v>
      </c>
      <c r="AZ47" s="57" t="s">
        <v>709</v>
      </c>
      <c r="BA47" s="57" t="s">
        <v>709</v>
      </c>
      <c r="BB47" s="57" t="s">
        <v>738</v>
      </c>
      <c r="BC47" s="57" t="s">
        <v>709</v>
      </c>
      <c r="BD47" s="57" t="s">
        <v>709</v>
      </c>
      <c r="BE47" s="57" t="str">
        <f>IF(COUNTIF($A$6:$A$337,t_prov[[#This Row],[Field Name]])&gt;0,"y","n")</f>
        <v>y</v>
      </c>
      <c r="CI47" s="55" t="b">
        <f>_xlfn.XLOOKUP(t_metrics[[#This Row],[Field Name]],t_SelectFields[Field Name],t_SelectFields[Fields to Be Brought to Committee],FALSE)</f>
        <v>0</v>
      </c>
      <c r="CJ47" t="s">
        <v>529</v>
      </c>
      <c r="CK47" s="57" t="s">
        <v>770</v>
      </c>
      <c r="CL47" s="57" t="b">
        <f>_xlfn.XLOOKUP(t_metrics[[#This Row],[Field Name]],t_VHIUseOnly[(Green Fields=Approved)],t_VHIUseOnly[Final],)</f>
        <v>0</v>
      </c>
      <c r="CM47" s="57"/>
      <c r="CN47" s="57"/>
      <c r="CO47" s="57"/>
      <c r="CP47" s="57"/>
      <c r="CQ47" s="57"/>
      <c r="CR47" s="57"/>
      <c r="CS47" s="57"/>
      <c r="CT47" s="57"/>
      <c r="CU47" s="57" t="str">
        <f>IF(COUNTIF($A$6:$A$337,t_metrics[[#This Row],[Field Name]])&gt;0,"y","n")</f>
        <v>y</v>
      </c>
    </row>
    <row r="48" spans="1:99" x14ac:dyDescent="0.25">
      <c r="A48" t="s">
        <v>177</v>
      </c>
      <c r="B48" t="b">
        <f t="shared" si="0"/>
        <v>1</v>
      </c>
      <c r="AF48" s="55" t="b">
        <f>_xlfn.XLOOKUP(t_serv[[#This Row],[Field Name]],t_SelectFields[Field Name],t_SelectFields[Fields to Be Brought to Committee],FALSE)</f>
        <v>0</v>
      </c>
      <c r="AG48" t="s">
        <v>4</v>
      </c>
      <c r="AH48" t="s">
        <v>739</v>
      </c>
      <c r="AI48" t="b">
        <f>_xlfn.XLOOKUP(t_serv[[#This Row],[Field Name]],t_VHIUseOnly[(Green Fields=Approved)],t_VHIUseOnly[Final],)</f>
        <v>0</v>
      </c>
      <c r="AJ48" s="57" t="s">
        <v>738</v>
      </c>
      <c r="AK48" s="57" t="s">
        <v>709</v>
      </c>
      <c r="AL48" s="57" t="s">
        <v>709</v>
      </c>
      <c r="AM48" s="57" t="s">
        <v>709</v>
      </c>
      <c r="AN48" s="57" t="s">
        <v>709</v>
      </c>
      <c r="AO48" s="57" t="s">
        <v>709</v>
      </c>
      <c r="AP48" s="57" t="s">
        <v>709</v>
      </c>
      <c r="AQ48" s="57" t="str">
        <f>IF(COUNTIF($A$6:$A$337,t_serv[[#This Row],[Field Name]])&gt;0,"y","n")</f>
        <v>y</v>
      </c>
      <c r="AS48" s="55" t="b">
        <f>_xlfn.XLOOKUP(t_prov[[#This Row],[Field Name]],t_SelectFields[Field Name],t_SelectFields[Fields to Be Brought to Committee],FALSE)</f>
        <v>0</v>
      </c>
      <c r="AT48" s="56" t="s">
        <v>95</v>
      </c>
      <c r="AU48" t="s">
        <v>744</v>
      </c>
      <c r="AV48" t="b">
        <f>_xlfn.XLOOKUP(t_prov[[#This Row],[Field Name]],t_VHIUseOnly[(Green Fields=Approved)],t_VHIUseOnly[Final],)</f>
        <v>0</v>
      </c>
      <c r="AW48" s="57" t="s">
        <v>738</v>
      </c>
      <c r="AX48" s="57" t="s">
        <v>738</v>
      </c>
      <c r="AY48" s="57" t="s">
        <v>738</v>
      </c>
      <c r="AZ48" s="57" t="s">
        <v>709</v>
      </c>
      <c r="BA48" s="57" t="s">
        <v>709</v>
      </c>
      <c r="BB48" s="57" t="s">
        <v>738</v>
      </c>
      <c r="BC48" s="57" t="s">
        <v>709</v>
      </c>
      <c r="BD48" s="57" t="s">
        <v>709</v>
      </c>
      <c r="BE48" s="57" t="str">
        <f>IF(COUNTIF($A$6:$A$337,t_prov[[#This Row],[Field Name]])&gt;0,"y","n")</f>
        <v>y</v>
      </c>
      <c r="CI48" s="55" t="b">
        <f>_xlfn.XLOOKUP(t_metrics[[#This Row],[Field Name]],t_SelectFields[Field Name],t_SelectFields[Fields to Be Brought to Committee],FALSE)</f>
        <v>0</v>
      </c>
      <c r="CJ48" t="s">
        <v>536</v>
      </c>
      <c r="CK48" s="57" t="s">
        <v>770</v>
      </c>
      <c r="CL48" s="57" t="b">
        <f>_xlfn.XLOOKUP(t_metrics[[#This Row],[Field Name]],t_VHIUseOnly[(Green Fields=Approved)],t_VHIUseOnly[Final],)</f>
        <v>0</v>
      </c>
      <c r="CM48" s="57"/>
      <c r="CN48" s="57"/>
      <c r="CO48" s="57"/>
      <c r="CP48" s="57"/>
      <c r="CQ48" s="57"/>
      <c r="CR48" s="57"/>
      <c r="CS48" s="57"/>
      <c r="CT48" s="57"/>
      <c r="CU48" s="57" t="str">
        <f>IF(COUNTIF($A$6:$A$337,t_metrics[[#This Row],[Field Name]])&gt;0,"y","n")</f>
        <v>y</v>
      </c>
    </row>
    <row r="49" spans="1:99" x14ac:dyDescent="0.25">
      <c r="A49" t="s">
        <v>483</v>
      </c>
      <c r="B49" t="b">
        <f t="shared" si="0"/>
        <v>1</v>
      </c>
      <c r="AF49" s="55" t="b">
        <f>_xlfn.XLOOKUP(t_serv[[#This Row],[Field Name]],t_SelectFields[Field Name],t_SelectFields[Fields to Be Brought to Committee],FALSE)</f>
        <v>0</v>
      </c>
      <c r="AG49" t="s">
        <v>168</v>
      </c>
      <c r="AH49" t="s">
        <v>739</v>
      </c>
      <c r="AI49" t="b">
        <f>_xlfn.XLOOKUP(t_serv[[#This Row],[Field Name]],t_VHIUseOnly[(Green Fields=Approved)],t_VHIUseOnly[Final],)</f>
        <v>0</v>
      </c>
      <c r="AJ49" s="57" t="s">
        <v>738</v>
      </c>
      <c r="AK49" s="57" t="s">
        <v>709</v>
      </c>
      <c r="AL49" s="57" t="s">
        <v>709</v>
      </c>
      <c r="AM49" s="57" t="s">
        <v>709</v>
      </c>
      <c r="AN49" s="57" t="s">
        <v>709</v>
      </c>
      <c r="AO49" s="57" t="s">
        <v>709</v>
      </c>
      <c r="AP49" s="57" t="s">
        <v>709</v>
      </c>
      <c r="AQ49" s="57" t="str">
        <f>IF(COUNTIF($A$6:$A$337,t_serv[[#This Row],[Field Name]])&gt;0,"y","n")</f>
        <v>y</v>
      </c>
      <c r="AS49" s="55" t="b">
        <f>_xlfn.XLOOKUP(t_prov[[#This Row],[Field Name]],t_SelectFields[Field Name],t_SelectFields[Fields to Be Brought to Committee],FALSE)</f>
        <v>0</v>
      </c>
      <c r="AT49" s="56" t="s">
        <v>372</v>
      </c>
      <c r="AU49" t="s">
        <v>744</v>
      </c>
      <c r="AV49" t="b">
        <f>_xlfn.XLOOKUP(t_prov[[#This Row],[Field Name]],t_VHIUseOnly[(Green Fields=Approved)],t_VHIUseOnly[Final],)</f>
        <v>0</v>
      </c>
      <c r="AW49" s="57" t="s">
        <v>738</v>
      </c>
      <c r="AX49" s="57" t="s">
        <v>738</v>
      </c>
      <c r="AY49" s="57" t="s">
        <v>738</v>
      </c>
      <c r="AZ49" s="57" t="s">
        <v>709</v>
      </c>
      <c r="BA49" s="57" t="s">
        <v>709</v>
      </c>
      <c r="BB49" s="57" t="s">
        <v>738</v>
      </c>
      <c r="BC49" s="57" t="s">
        <v>709</v>
      </c>
      <c r="BD49" s="57" t="s">
        <v>709</v>
      </c>
      <c r="BE49" s="57" t="str">
        <f>IF(COUNTIF($A$6:$A$337,t_prov[[#This Row],[Field Name]])&gt;0,"y","n")</f>
        <v>y</v>
      </c>
      <c r="CI49" s="55" t="b">
        <f>_xlfn.XLOOKUP(t_metrics[[#This Row],[Field Name]],t_SelectFields[Field Name],t_SelectFields[Fields to Be Brought to Committee],FALSE)</f>
        <v>0</v>
      </c>
      <c r="CJ49" t="s">
        <v>530</v>
      </c>
      <c r="CK49" s="57" t="s">
        <v>770</v>
      </c>
      <c r="CL49" s="57" t="b">
        <f>_xlfn.XLOOKUP(t_metrics[[#This Row],[Field Name]],t_VHIUseOnly[(Green Fields=Approved)],t_VHIUseOnly[Final],)</f>
        <v>0</v>
      </c>
      <c r="CM49" s="57"/>
      <c r="CN49" s="57"/>
      <c r="CO49" s="57"/>
      <c r="CP49" s="57"/>
      <c r="CQ49" s="57"/>
      <c r="CR49" s="57"/>
      <c r="CS49" s="57"/>
      <c r="CT49" s="57"/>
      <c r="CU49" s="57" t="str">
        <f>IF(COUNTIF($A$6:$A$337,t_metrics[[#This Row],[Field Name]])&gt;0,"y","n")</f>
        <v>y</v>
      </c>
    </row>
    <row r="50" spans="1:99" x14ac:dyDescent="0.25">
      <c r="A50" t="s">
        <v>29</v>
      </c>
      <c r="B50" t="b">
        <f t="shared" si="0"/>
        <v>1</v>
      </c>
      <c r="AF50" s="55" t="b">
        <f>_xlfn.XLOOKUP(t_serv[[#This Row],[Field Name]],t_SelectFields[Field Name],t_SelectFields[Fields to Be Brought to Committee],FALSE)</f>
        <v>0</v>
      </c>
      <c r="AG50" t="s">
        <v>223</v>
      </c>
      <c r="AH50" t="s">
        <v>747</v>
      </c>
      <c r="AI50" t="b">
        <f>_xlfn.XLOOKUP(t_serv[[#This Row],[Field Name]],t_VHIUseOnly[(Green Fields=Approved)],t_VHIUseOnly[Final],)</f>
        <v>0</v>
      </c>
      <c r="AJ50" s="57" t="s">
        <v>709</v>
      </c>
      <c r="AK50" s="57" t="s">
        <v>709</v>
      </c>
      <c r="AL50" s="57" t="s">
        <v>709</v>
      </c>
      <c r="AM50" s="57" t="s">
        <v>709</v>
      </c>
      <c r="AN50" s="57" t="s">
        <v>709</v>
      </c>
      <c r="AO50" s="57" t="s">
        <v>709</v>
      </c>
      <c r="AP50" s="57" t="s">
        <v>709</v>
      </c>
      <c r="AQ50" s="57" t="str">
        <f>IF(COUNTIF($A$6:$A$337,t_serv[[#This Row],[Field Name]])&gt;0,"y","n")</f>
        <v>y</v>
      </c>
      <c r="AS50" s="55" t="b">
        <f>_xlfn.XLOOKUP(t_prov[[#This Row],[Field Name]],t_SelectFields[Field Name],t_SelectFields[Fields to Be Brought to Committee],FALSE)</f>
        <v>0</v>
      </c>
      <c r="AT50" s="56" t="s">
        <v>96</v>
      </c>
      <c r="AU50" t="s">
        <v>744</v>
      </c>
      <c r="AV50" t="b">
        <f>_xlfn.XLOOKUP(t_prov[[#This Row],[Field Name]],t_VHIUseOnly[(Green Fields=Approved)],t_VHIUseOnly[Final],)</f>
        <v>0</v>
      </c>
      <c r="AW50" s="57" t="s">
        <v>738</v>
      </c>
      <c r="AX50" s="57" t="s">
        <v>738</v>
      </c>
      <c r="AY50" s="57" t="s">
        <v>738</v>
      </c>
      <c r="AZ50" s="57" t="s">
        <v>709</v>
      </c>
      <c r="BA50" s="57" t="s">
        <v>709</v>
      </c>
      <c r="BB50" s="57" t="s">
        <v>738</v>
      </c>
      <c r="BC50" s="57" t="s">
        <v>709</v>
      </c>
      <c r="BD50" s="57" t="s">
        <v>709</v>
      </c>
      <c r="BE50" s="57" t="str">
        <f>IF(COUNTIF($A$6:$A$337,t_prov[[#This Row],[Field Name]])&gt;0,"y","n")</f>
        <v>y</v>
      </c>
      <c r="CI50" s="55" t="b">
        <f>_xlfn.XLOOKUP(t_metrics[[#This Row],[Field Name]],t_SelectFields[Field Name],t_SelectFields[Fields to Be Brought to Committee],FALSE)</f>
        <v>0</v>
      </c>
      <c r="CJ50" t="s">
        <v>531</v>
      </c>
      <c r="CK50" s="57" t="s">
        <v>770</v>
      </c>
      <c r="CL50" s="57" t="b">
        <f>_xlfn.XLOOKUP(t_metrics[[#This Row],[Field Name]],t_VHIUseOnly[(Green Fields=Approved)],t_VHIUseOnly[Final],)</f>
        <v>0</v>
      </c>
      <c r="CM50" s="57"/>
      <c r="CN50" s="57"/>
      <c r="CO50" s="57"/>
      <c r="CP50" s="57"/>
      <c r="CQ50" s="57"/>
      <c r="CR50" s="57"/>
      <c r="CS50" s="57"/>
      <c r="CT50" s="57"/>
      <c r="CU50" s="57" t="str">
        <f>IF(COUNTIF($A$6:$A$337,t_metrics[[#This Row],[Field Name]])&gt;0,"y","n")</f>
        <v>y</v>
      </c>
    </row>
    <row r="51" spans="1:99" x14ac:dyDescent="0.25">
      <c r="A51" t="s">
        <v>152</v>
      </c>
      <c r="B51" t="b">
        <f t="shared" si="0"/>
        <v>1</v>
      </c>
      <c r="AF51" s="55" t="b">
        <f>_xlfn.XLOOKUP(t_serv[[#This Row],[Field Name]],t_SelectFields[Field Name],t_SelectFields[Fields to Be Brought to Committee],FALSE)</f>
        <v>0</v>
      </c>
      <c r="AG51" t="s">
        <v>225</v>
      </c>
      <c r="AH51" t="s">
        <v>747</v>
      </c>
      <c r="AI51" t="b">
        <f>_xlfn.XLOOKUP(t_serv[[#This Row],[Field Name]],t_VHIUseOnly[(Green Fields=Approved)],t_VHIUseOnly[Final],)</f>
        <v>0</v>
      </c>
      <c r="AJ51" s="57" t="s">
        <v>709</v>
      </c>
      <c r="AK51" s="57" t="s">
        <v>709</v>
      </c>
      <c r="AL51" s="57" t="s">
        <v>709</v>
      </c>
      <c r="AM51" s="57" t="s">
        <v>709</v>
      </c>
      <c r="AN51" s="57" t="s">
        <v>709</v>
      </c>
      <c r="AO51" s="57" t="s">
        <v>709</v>
      </c>
      <c r="AP51" s="57" t="s">
        <v>709</v>
      </c>
      <c r="AQ51" s="57" t="str">
        <f>IF(COUNTIF($A$6:$A$337,t_serv[[#This Row],[Field Name]])&gt;0,"y","n")</f>
        <v>y</v>
      </c>
      <c r="AS51" s="55" t="b">
        <f>_xlfn.XLOOKUP(t_prov[[#This Row],[Field Name]],t_SelectFields[Field Name],t_SelectFields[Fields to Be Brought to Committee],FALSE)</f>
        <v>0</v>
      </c>
      <c r="AT51" s="56" t="s">
        <v>370</v>
      </c>
      <c r="AU51" t="s">
        <v>744</v>
      </c>
      <c r="AV51" t="b">
        <f>_xlfn.XLOOKUP(t_prov[[#This Row],[Field Name]],t_VHIUseOnly[(Green Fields=Approved)],t_VHIUseOnly[Final],)</f>
        <v>0</v>
      </c>
      <c r="AW51" s="57" t="s">
        <v>738</v>
      </c>
      <c r="AX51" s="57" t="s">
        <v>738</v>
      </c>
      <c r="AY51" s="57" t="s">
        <v>738</v>
      </c>
      <c r="AZ51" s="57" t="s">
        <v>709</v>
      </c>
      <c r="BA51" s="57" t="s">
        <v>709</v>
      </c>
      <c r="BB51" s="57" t="s">
        <v>738</v>
      </c>
      <c r="BC51" s="57" t="s">
        <v>709</v>
      </c>
      <c r="BD51" s="57" t="s">
        <v>709</v>
      </c>
      <c r="BE51" s="57" t="str">
        <f>IF(COUNTIF($A$6:$A$337,t_prov[[#This Row],[Field Name]])&gt;0,"y","n")</f>
        <v>y</v>
      </c>
    </row>
    <row r="52" spans="1:99" x14ac:dyDescent="0.25">
      <c r="A52" t="s">
        <v>30</v>
      </c>
      <c r="B52" t="b">
        <f t="shared" si="0"/>
        <v>1</v>
      </c>
      <c r="AF52" s="55" t="b">
        <f>_xlfn.XLOOKUP(t_serv[[#This Row],[Field Name]],t_SelectFields[Field Name],t_SelectFields[Fields to Be Brought to Committee],FALSE)</f>
        <v>0</v>
      </c>
      <c r="AG52" t="s">
        <v>175</v>
      </c>
      <c r="AH52" t="s">
        <v>749</v>
      </c>
      <c r="AI52" t="b">
        <f>_xlfn.XLOOKUP(t_serv[[#This Row],[Field Name]],t_VHIUseOnly[(Green Fields=Approved)],t_VHIUseOnly[Final],)</f>
        <v>0</v>
      </c>
      <c r="AJ52" s="57" t="s">
        <v>738</v>
      </c>
      <c r="AK52" s="57" t="s">
        <v>709</v>
      </c>
      <c r="AL52" s="57" t="s">
        <v>709</v>
      </c>
      <c r="AM52" s="57" t="s">
        <v>709</v>
      </c>
      <c r="AN52" s="57" t="s">
        <v>709</v>
      </c>
      <c r="AO52" s="57" t="s">
        <v>709</v>
      </c>
      <c r="AP52" s="57" t="s">
        <v>709</v>
      </c>
      <c r="AQ52" s="57" t="str">
        <f>IF(COUNTIF($A$6:$A$337,t_serv[[#This Row],[Field Name]])&gt;0,"y","n")</f>
        <v>y</v>
      </c>
      <c r="AS52" s="55" t="b">
        <f>_xlfn.XLOOKUP(t_prov[[#This Row],[Field Name]],t_SelectFields[Field Name],t_SelectFields[Fields to Be Brought to Committee],FALSE)</f>
        <v>0</v>
      </c>
      <c r="AT52" s="56" t="s">
        <v>492</v>
      </c>
      <c r="AU52" t="s">
        <v>744</v>
      </c>
      <c r="AV52" t="b">
        <f>_xlfn.XLOOKUP(t_prov[[#This Row],[Field Name]],t_VHIUseOnly[(Green Fields=Approved)],t_VHIUseOnly[Final],)</f>
        <v>0</v>
      </c>
      <c r="AW52" s="57" t="s">
        <v>738</v>
      </c>
      <c r="AX52" s="57" t="s">
        <v>738</v>
      </c>
      <c r="AY52" s="57" t="s">
        <v>738</v>
      </c>
      <c r="AZ52" s="57" t="s">
        <v>709</v>
      </c>
      <c r="BA52" s="57" t="s">
        <v>709</v>
      </c>
      <c r="BB52" s="57" t="s">
        <v>709</v>
      </c>
      <c r="BC52" s="57" t="s">
        <v>709</v>
      </c>
      <c r="BD52" s="57" t="s">
        <v>709</v>
      </c>
      <c r="BE52" s="57" t="str">
        <f>IF(COUNTIF($A$6:$A$337,t_prov[[#This Row],[Field Name]])&gt;0,"y","n")</f>
        <v>y</v>
      </c>
    </row>
    <row r="53" spans="1:99" x14ac:dyDescent="0.25">
      <c r="A53" t="s">
        <v>590</v>
      </c>
      <c r="B53" t="b">
        <f t="shared" si="0"/>
        <v>1</v>
      </c>
      <c r="AF53" s="55" t="b">
        <f>_xlfn.XLOOKUP(t_serv[[#This Row],[Field Name]],t_SelectFields[Field Name],t_SelectFields[Fields to Be Brought to Committee],FALSE)</f>
        <v>0</v>
      </c>
      <c r="AG53" t="s">
        <v>604</v>
      </c>
      <c r="AH53" t="s">
        <v>739</v>
      </c>
      <c r="AI53" t="b">
        <f>_xlfn.XLOOKUP(t_serv[[#This Row],[Field Name]],t_VHIUseOnly[(Green Fields=Approved)],t_VHIUseOnly[Final],)</f>
        <v>0</v>
      </c>
      <c r="AJ53" s="57" t="s">
        <v>738</v>
      </c>
      <c r="AK53" s="57" t="s">
        <v>709</v>
      </c>
      <c r="AL53" s="57" t="s">
        <v>709</v>
      </c>
      <c r="AM53" s="57" t="s">
        <v>709</v>
      </c>
      <c r="AN53" s="57" t="s">
        <v>709</v>
      </c>
      <c r="AO53" s="57" t="s">
        <v>709</v>
      </c>
      <c r="AP53" s="57" t="s">
        <v>709</v>
      </c>
      <c r="AQ53" s="57" t="str">
        <f>IF(COUNTIF($A$6:$A$337,t_serv[[#This Row],[Field Name]])&gt;0,"y","n")</f>
        <v>y</v>
      </c>
      <c r="AS53" s="55" t="b">
        <f>_xlfn.XLOOKUP(t_prov[[#This Row],[Field Name]],t_SelectFields[Field Name],t_SelectFields[Fields to Be Brought to Committee],FALSE)</f>
        <v>0</v>
      </c>
      <c r="AT53" s="56" t="s">
        <v>510</v>
      </c>
      <c r="AU53" t="s">
        <v>740</v>
      </c>
      <c r="AV53" t="b">
        <f>_xlfn.XLOOKUP(t_prov[[#This Row],[Field Name]],t_VHIUseOnly[(Green Fields=Approved)],t_VHIUseOnly[Final],)</f>
        <v>0</v>
      </c>
      <c r="AW53" s="57" t="s">
        <v>738</v>
      </c>
      <c r="AX53" s="57" t="s">
        <v>738</v>
      </c>
      <c r="AY53" s="57" t="s">
        <v>738</v>
      </c>
      <c r="AZ53" s="57" t="s">
        <v>709</v>
      </c>
      <c r="BA53" s="57" t="s">
        <v>709</v>
      </c>
      <c r="BB53" s="57" t="s">
        <v>709</v>
      </c>
      <c r="BC53" s="57" t="s">
        <v>709</v>
      </c>
      <c r="BD53" s="57" t="s">
        <v>709</v>
      </c>
      <c r="BE53" s="57" t="str">
        <f>IF(COUNTIF($A$6:$A$337,t_prov[[#This Row],[Field Name]])&gt;0,"y","n")</f>
        <v>y</v>
      </c>
    </row>
    <row r="54" spans="1:99" x14ac:dyDescent="0.25">
      <c r="A54" t="s">
        <v>31</v>
      </c>
      <c r="B54" t="b">
        <f t="shared" si="0"/>
        <v>1</v>
      </c>
      <c r="AF54" s="55" t="b">
        <f>_xlfn.XLOOKUP(t_serv[[#This Row],[Field Name]],t_SelectFields[Field Name],t_SelectFields[Fields to Be Brought to Committee],FALSE)</f>
        <v>0</v>
      </c>
      <c r="AG54" t="s">
        <v>5</v>
      </c>
      <c r="AH54" t="s">
        <v>739</v>
      </c>
      <c r="AI54" t="b">
        <f>_xlfn.XLOOKUP(t_serv[[#This Row],[Field Name]],t_VHIUseOnly[(Green Fields=Approved)],t_VHIUseOnly[Final],)</f>
        <v>0</v>
      </c>
      <c r="AJ54" s="57" t="s">
        <v>738</v>
      </c>
      <c r="AK54" s="57" t="s">
        <v>709</v>
      </c>
      <c r="AL54" s="57" t="s">
        <v>709</v>
      </c>
      <c r="AM54" s="57" t="s">
        <v>709</v>
      </c>
      <c r="AN54" s="57" t="s">
        <v>709</v>
      </c>
      <c r="AO54" s="57" t="s">
        <v>709</v>
      </c>
      <c r="AP54" s="57" t="s">
        <v>709</v>
      </c>
      <c r="AQ54" s="57" t="str">
        <f>IF(COUNTIF($A$6:$A$337,t_serv[[#This Row],[Field Name]])&gt;0,"y","n")</f>
        <v>y</v>
      </c>
      <c r="AS54" s="55" t="b">
        <f>_xlfn.XLOOKUP(t_prov[[#This Row],[Field Name]],t_SelectFields[Field Name],t_SelectFields[Fields to Be Brought to Committee],FALSE)</f>
        <v>0</v>
      </c>
      <c r="AT54" s="56" t="s">
        <v>486</v>
      </c>
      <c r="AU54" t="s">
        <v>752</v>
      </c>
      <c r="AV54" t="b">
        <f>_xlfn.XLOOKUP(t_prov[[#This Row],[Field Name]],t_VHIUseOnly[(Green Fields=Approved)],t_VHIUseOnly[Final],)</f>
        <v>0</v>
      </c>
      <c r="AW54" s="57" t="s">
        <v>738</v>
      </c>
      <c r="AX54" s="57" t="s">
        <v>738</v>
      </c>
      <c r="AY54" s="57" t="s">
        <v>738</v>
      </c>
      <c r="AZ54" s="57" t="s">
        <v>709</v>
      </c>
      <c r="BA54" s="57" t="s">
        <v>709</v>
      </c>
      <c r="BB54" s="57" t="s">
        <v>709</v>
      </c>
      <c r="BC54" s="57" t="s">
        <v>709</v>
      </c>
      <c r="BD54" s="57" t="s">
        <v>709</v>
      </c>
      <c r="BE54" s="57" t="str">
        <f>IF(COUNTIF($A$6:$A$337,t_prov[[#This Row],[Field Name]])&gt;0,"y","n")</f>
        <v>y</v>
      </c>
    </row>
    <row r="55" spans="1:99" x14ac:dyDescent="0.25">
      <c r="A55" t="s">
        <v>154</v>
      </c>
      <c r="B55" t="b">
        <f t="shared" si="0"/>
        <v>1</v>
      </c>
      <c r="AF55" s="55" t="b">
        <f>_xlfn.XLOOKUP(t_serv[[#This Row],[Field Name]],t_SelectFields[Field Name],t_SelectFields[Fields to Be Brought to Committee],FALSE)</f>
        <v>0</v>
      </c>
      <c r="AG55" t="s">
        <v>170</v>
      </c>
      <c r="AH55" t="s">
        <v>739</v>
      </c>
      <c r="AI55" t="b">
        <f>_xlfn.XLOOKUP(t_serv[[#This Row],[Field Name]],t_VHIUseOnly[(Green Fields=Approved)],t_VHIUseOnly[Final],)</f>
        <v>0</v>
      </c>
      <c r="AJ55" s="57" t="s">
        <v>738</v>
      </c>
      <c r="AK55" s="57" t="s">
        <v>709</v>
      </c>
      <c r="AL55" s="57" t="s">
        <v>709</v>
      </c>
      <c r="AM55" s="57" t="s">
        <v>709</v>
      </c>
      <c r="AN55" s="57" t="s">
        <v>709</v>
      </c>
      <c r="AO55" s="57" t="s">
        <v>709</v>
      </c>
      <c r="AP55" s="57" t="s">
        <v>709</v>
      </c>
      <c r="AQ55" s="57" t="str">
        <f>IF(COUNTIF($A$6:$A$337,t_serv[[#This Row],[Field Name]])&gt;0,"y","n")</f>
        <v>y</v>
      </c>
      <c r="AS55" s="55" t="b">
        <f>_xlfn.XLOOKUP(t_prov[[#This Row],[Field Name]],t_SelectFields[Field Name],t_SelectFields[Fields to Be Brought to Committee],FALSE)</f>
        <v>0</v>
      </c>
      <c r="AT55" s="56" t="s">
        <v>497</v>
      </c>
      <c r="AU55" t="s">
        <v>744</v>
      </c>
      <c r="AV55" t="b">
        <f>_xlfn.XLOOKUP(t_prov[[#This Row],[Field Name]],t_VHIUseOnly[(Green Fields=Approved)],t_VHIUseOnly[Final],)</f>
        <v>0</v>
      </c>
      <c r="AW55" s="57" t="s">
        <v>738</v>
      </c>
      <c r="AX55" s="57" t="s">
        <v>738</v>
      </c>
      <c r="AY55" s="57" t="s">
        <v>738</v>
      </c>
      <c r="AZ55" s="57" t="s">
        <v>709</v>
      </c>
      <c r="BA55" s="57" t="s">
        <v>709</v>
      </c>
      <c r="BB55" s="57" t="s">
        <v>709</v>
      </c>
      <c r="BC55" s="57" t="s">
        <v>709</v>
      </c>
      <c r="BD55" s="57" t="s">
        <v>709</v>
      </c>
      <c r="BE55" s="57" t="str">
        <f>IF(COUNTIF($A$6:$A$337,t_prov[[#This Row],[Field Name]])&gt;0,"y","n")</f>
        <v>y</v>
      </c>
    </row>
    <row r="56" spans="1:99" x14ac:dyDescent="0.25">
      <c r="A56" t="s">
        <v>32</v>
      </c>
      <c r="B56" t="b">
        <f t="shared" si="0"/>
        <v>1</v>
      </c>
      <c r="AF56" s="55" t="b">
        <f>_xlfn.XLOOKUP(t_serv[[#This Row],[Field Name]],t_SelectFields[Field Name],t_SelectFields[Fields to Be Brought to Committee],FALSE)</f>
        <v>0</v>
      </c>
      <c r="AG56" t="s">
        <v>227</v>
      </c>
      <c r="AH56" t="s">
        <v>747</v>
      </c>
      <c r="AI56" t="b">
        <f>_xlfn.XLOOKUP(t_serv[[#This Row],[Field Name]],t_VHIUseOnly[(Green Fields=Approved)],t_VHIUseOnly[Final],)</f>
        <v>0</v>
      </c>
      <c r="AJ56" s="57" t="s">
        <v>709</v>
      </c>
      <c r="AK56" s="57" t="s">
        <v>709</v>
      </c>
      <c r="AL56" s="57" t="s">
        <v>709</v>
      </c>
      <c r="AM56" s="57" t="s">
        <v>709</v>
      </c>
      <c r="AN56" s="57" t="s">
        <v>709</v>
      </c>
      <c r="AO56" s="57" t="s">
        <v>709</v>
      </c>
      <c r="AP56" s="57" t="s">
        <v>709</v>
      </c>
      <c r="AQ56" s="57" t="str">
        <f>IF(COUNTIF($A$6:$A$337,t_serv[[#This Row],[Field Name]])&gt;0,"y","n")</f>
        <v>y</v>
      </c>
      <c r="AS56" s="55" t="b">
        <f>_xlfn.XLOOKUP(t_prov[[#This Row],[Field Name]],t_SelectFields[Field Name],t_SelectFields[Fields to Be Brought to Committee],FALSE)</f>
        <v>0</v>
      </c>
      <c r="AT56" s="56" t="s">
        <v>516</v>
      </c>
      <c r="AU56" t="s">
        <v>759</v>
      </c>
      <c r="AV56" t="b">
        <f>_xlfn.XLOOKUP(t_prov[[#This Row],[Field Name]],t_VHIUseOnly[(Green Fields=Approved)],t_VHIUseOnly[Final],)</f>
        <v>0</v>
      </c>
      <c r="AW56" s="57" t="s">
        <v>738</v>
      </c>
      <c r="AX56" s="57" t="s">
        <v>738</v>
      </c>
      <c r="AY56" s="57" t="s">
        <v>738</v>
      </c>
      <c r="AZ56" s="57" t="s">
        <v>709</v>
      </c>
      <c r="BA56" s="57" t="s">
        <v>709</v>
      </c>
      <c r="BB56" s="57" t="s">
        <v>709</v>
      </c>
      <c r="BC56" s="57" t="s">
        <v>709</v>
      </c>
      <c r="BD56" s="57" t="s">
        <v>709</v>
      </c>
      <c r="BE56" s="57" t="str">
        <f>IF(COUNTIF($A$6:$A$337,t_prov[[#This Row],[Field Name]])&gt;0,"y","n")</f>
        <v>y</v>
      </c>
    </row>
    <row r="57" spans="1:99" x14ac:dyDescent="0.25">
      <c r="A57" t="s">
        <v>592</v>
      </c>
      <c r="B57" t="b">
        <f t="shared" si="0"/>
        <v>1</v>
      </c>
      <c r="AF57" s="55" t="b">
        <f>_xlfn.XLOOKUP(t_serv[[#This Row],[Field Name]],t_SelectFields[Field Name],t_SelectFields[Fields to Be Brought to Committee],FALSE)</f>
        <v>0</v>
      </c>
      <c r="AG57" t="s">
        <v>229</v>
      </c>
      <c r="AH57" t="s">
        <v>747</v>
      </c>
      <c r="AI57" t="b">
        <f>_xlfn.XLOOKUP(t_serv[[#This Row],[Field Name]],t_VHIUseOnly[(Green Fields=Approved)],t_VHIUseOnly[Final],)</f>
        <v>0</v>
      </c>
      <c r="AJ57" s="57" t="s">
        <v>709</v>
      </c>
      <c r="AK57" s="57" t="s">
        <v>709</v>
      </c>
      <c r="AL57" s="57" t="s">
        <v>709</v>
      </c>
      <c r="AM57" s="57" t="s">
        <v>709</v>
      </c>
      <c r="AN57" s="57" t="s">
        <v>709</v>
      </c>
      <c r="AO57" s="57" t="s">
        <v>709</v>
      </c>
      <c r="AP57" s="57" t="s">
        <v>709</v>
      </c>
      <c r="AQ57" s="57" t="str">
        <f>IF(COUNTIF($A$6:$A$337,t_serv[[#This Row],[Field Name]])&gt;0,"y","n")</f>
        <v>y</v>
      </c>
      <c r="AS57" s="55" t="b">
        <f>_xlfn.XLOOKUP(t_prov[[#This Row],[Field Name]],t_SelectFields[Field Name],t_SelectFields[Fields to Be Brought to Committee],FALSE)</f>
        <v>0</v>
      </c>
      <c r="AT57" s="56" t="s">
        <v>513</v>
      </c>
      <c r="AU57" t="s">
        <v>760</v>
      </c>
      <c r="AV57" t="b">
        <f>_xlfn.XLOOKUP(t_prov[[#This Row],[Field Name]],t_VHIUseOnly[(Green Fields=Approved)],t_VHIUseOnly[Final],)</f>
        <v>0</v>
      </c>
      <c r="AW57" s="57" t="s">
        <v>738</v>
      </c>
      <c r="AX57" s="57" t="s">
        <v>738</v>
      </c>
      <c r="AY57" s="57" t="s">
        <v>738</v>
      </c>
      <c r="AZ57" s="57" t="s">
        <v>709</v>
      </c>
      <c r="BA57" s="57" t="s">
        <v>709</v>
      </c>
      <c r="BB57" s="57" t="s">
        <v>709</v>
      </c>
      <c r="BC57" s="57" t="s">
        <v>709</v>
      </c>
      <c r="BD57" s="57" t="s">
        <v>709</v>
      </c>
      <c r="BE57" s="57" t="str">
        <f>IF(COUNTIF($A$6:$A$337,t_prov[[#This Row],[Field Name]])&gt;0,"y","n")</f>
        <v>y</v>
      </c>
    </row>
    <row r="58" spans="1:99" x14ac:dyDescent="0.25">
      <c r="A58" t="s">
        <v>33</v>
      </c>
      <c r="B58" t="b">
        <f t="shared" si="0"/>
        <v>1</v>
      </c>
      <c r="AF58" s="55" t="b">
        <f>_xlfn.XLOOKUP(t_serv[[#This Row],[Field Name]],t_SelectFields[Field Name],t_SelectFields[Fields to Be Brought to Committee],FALSE)</f>
        <v>0</v>
      </c>
      <c r="AG58" t="s">
        <v>176</v>
      </c>
      <c r="AH58" t="s">
        <v>749</v>
      </c>
      <c r="AI58" t="b">
        <f>_xlfn.XLOOKUP(t_serv[[#This Row],[Field Name]],t_VHIUseOnly[(Green Fields=Approved)],t_VHIUseOnly[Final],)</f>
        <v>0</v>
      </c>
      <c r="AJ58" s="57" t="s">
        <v>738</v>
      </c>
      <c r="AK58" s="57" t="s">
        <v>709</v>
      </c>
      <c r="AL58" s="57" t="s">
        <v>709</v>
      </c>
      <c r="AM58" s="57" t="s">
        <v>709</v>
      </c>
      <c r="AN58" s="57" t="s">
        <v>709</v>
      </c>
      <c r="AO58" s="57" t="s">
        <v>709</v>
      </c>
      <c r="AP58" s="57" t="s">
        <v>709</v>
      </c>
      <c r="AQ58" s="57" t="str">
        <f>IF(COUNTIF($A$6:$A$337,t_serv[[#This Row],[Field Name]])&gt;0,"y","n")</f>
        <v>y</v>
      </c>
      <c r="AS58" s="55" t="b">
        <f>_xlfn.XLOOKUP(t_prov[[#This Row],[Field Name]],t_SelectFields[Field Name],t_SelectFields[Fields to Be Brought to Committee],FALSE)</f>
        <v>0</v>
      </c>
      <c r="AT58" s="56" t="s">
        <v>551</v>
      </c>
      <c r="AU58" t="s">
        <v>760</v>
      </c>
      <c r="AV58" t="b">
        <f>_xlfn.XLOOKUP(t_prov[[#This Row],[Field Name]],t_VHIUseOnly[(Green Fields=Approved)],t_VHIUseOnly[Final],)</f>
        <v>0</v>
      </c>
      <c r="AW58" s="57" t="s">
        <v>738</v>
      </c>
      <c r="AX58" s="57" t="s">
        <v>738</v>
      </c>
      <c r="AY58" s="57" t="s">
        <v>738</v>
      </c>
      <c r="AZ58" s="57" t="s">
        <v>709</v>
      </c>
      <c r="BA58" s="57" t="s">
        <v>709</v>
      </c>
      <c r="BB58" s="57" t="s">
        <v>709</v>
      </c>
      <c r="BC58" s="57" t="s">
        <v>709</v>
      </c>
      <c r="BD58" s="57" t="s">
        <v>709</v>
      </c>
      <c r="BE58" s="57" t="str">
        <f>IF(COUNTIF($A$6:$A$337,t_prov[[#This Row],[Field Name]])&gt;0,"y","n")</f>
        <v>y</v>
      </c>
    </row>
    <row r="59" spans="1:99" x14ac:dyDescent="0.25">
      <c r="A59" t="s">
        <v>156</v>
      </c>
      <c r="B59" t="b">
        <f t="shared" si="0"/>
        <v>1</v>
      </c>
      <c r="AF59" s="55" t="b">
        <f>_xlfn.XLOOKUP(t_serv[[#This Row],[Field Name]],t_SelectFields[Field Name],t_SelectFields[Fields to Be Brought to Committee],FALSE)</f>
        <v>0</v>
      </c>
      <c r="AG59" t="s">
        <v>75</v>
      </c>
      <c r="AH59" t="s">
        <v>747</v>
      </c>
      <c r="AI59" t="b">
        <f>_xlfn.XLOOKUP(t_serv[[#This Row],[Field Name]],t_VHIUseOnly[(Green Fields=Approved)],t_VHIUseOnly[Final],)</f>
        <v>0</v>
      </c>
      <c r="AJ59" s="57" t="s">
        <v>738</v>
      </c>
      <c r="AK59" s="57" t="s">
        <v>709</v>
      </c>
      <c r="AL59" s="57" t="s">
        <v>709</v>
      </c>
      <c r="AM59" s="57" t="s">
        <v>709</v>
      </c>
      <c r="AN59" s="57" t="s">
        <v>709</v>
      </c>
      <c r="AO59" s="57" t="s">
        <v>709</v>
      </c>
      <c r="AP59" s="57" t="s">
        <v>709</v>
      </c>
      <c r="AQ59" s="57" t="str">
        <f>IF(COUNTIF($A$6:$A$337,t_serv[[#This Row],[Field Name]])&gt;0,"y","n")</f>
        <v>y</v>
      </c>
      <c r="AS59" s="55" t="b">
        <f>_xlfn.XLOOKUP(t_prov[[#This Row],[Field Name]],t_SelectFields[Field Name],t_SelectFields[Fields to Be Brought to Committee],FALSE)</f>
        <v>0</v>
      </c>
      <c r="AT59" s="56" t="s">
        <v>554</v>
      </c>
      <c r="AU59" t="s">
        <v>760</v>
      </c>
      <c r="AV59" t="b">
        <f>_xlfn.XLOOKUP(t_prov[[#This Row],[Field Name]],t_VHIUseOnly[(Green Fields=Approved)],t_VHIUseOnly[Final],)</f>
        <v>0</v>
      </c>
      <c r="AW59" s="57" t="s">
        <v>738</v>
      </c>
      <c r="AX59" s="57" t="s">
        <v>738</v>
      </c>
      <c r="AY59" s="57" t="s">
        <v>738</v>
      </c>
      <c r="AZ59" s="57" t="s">
        <v>709</v>
      </c>
      <c r="BA59" s="57" t="s">
        <v>709</v>
      </c>
      <c r="BB59" s="57" t="s">
        <v>709</v>
      </c>
      <c r="BC59" s="57" t="s">
        <v>709</v>
      </c>
      <c r="BD59" s="57" t="s">
        <v>709</v>
      </c>
      <c r="BE59" s="57" t="str">
        <f>IF(COUNTIF($A$6:$A$337,t_prov[[#This Row],[Field Name]])&gt;0,"y","n")</f>
        <v>y</v>
      </c>
    </row>
    <row r="60" spans="1:99" x14ac:dyDescent="0.25">
      <c r="A60" t="s">
        <v>34</v>
      </c>
      <c r="B60" t="b">
        <f t="shared" si="0"/>
        <v>1</v>
      </c>
      <c r="AF60" s="55" t="b">
        <f>_xlfn.XLOOKUP(t_serv[[#This Row],[Field Name]],t_SelectFields[Field Name],t_SelectFields[Fields to Be Brought to Committee],FALSE)</f>
        <v>0</v>
      </c>
      <c r="AG60" t="s">
        <v>76</v>
      </c>
      <c r="AH60" t="s">
        <v>747</v>
      </c>
      <c r="AI60" t="b">
        <f>_xlfn.XLOOKUP(t_serv[[#This Row],[Field Name]],t_VHIUseOnly[(Green Fields=Approved)],t_VHIUseOnly[Final],)</f>
        <v>0</v>
      </c>
      <c r="AJ60" s="57" t="s">
        <v>738</v>
      </c>
      <c r="AK60" s="57" t="s">
        <v>709</v>
      </c>
      <c r="AL60" s="57" t="s">
        <v>709</v>
      </c>
      <c r="AM60" s="57" t="s">
        <v>709</v>
      </c>
      <c r="AN60" s="57" t="s">
        <v>709</v>
      </c>
      <c r="AO60" s="57" t="s">
        <v>709</v>
      </c>
      <c r="AP60" s="57" t="s">
        <v>709</v>
      </c>
      <c r="AQ60" s="57" t="str">
        <f>IF(COUNTIF($A$6:$A$337,t_serv[[#This Row],[Field Name]])&gt;0,"y","n")</f>
        <v>y</v>
      </c>
      <c r="AS60" s="55" t="b">
        <f>_xlfn.XLOOKUP(t_prov[[#This Row],[Field Name]],t_SelectFields[Field Name],t_SelectFields[Fields to Be Brought to Committee],FALSE)</f>
        <v>0</v>
      </c>
      <c r="AT60" s="56" t="s">
        <v>556</v>
      </c>
      <c r="AU60" t="s">
        <v>760</v>
      </c>
      <c r="AV60" t="b">
        <f>_xlfn.XLOOKUP(t_prov[[#This Row],[Field Name]],t_VHIUseOnly[(Green Fields=Approved)],t_VHIUseOnly[Final],)</f>
        <v>0</v>
      </c>
      <c r="AW60" s="57" t="s">
        <v>738</v>
      </c>
      <c r="AX60" s="57" t="s">
        <v>738</v>
      </c>
      <c r="AY60" s="57" t="s">
        <v>738</v>
      </c>
      <c r="AZ60" s="57" t="s">
        <v>709</v>
      </c>
      <c r="BA60" s="57" t="s">
        <v>709</v>
      </c>
      <c r="BB60" s="57" t="s">
        <v>709</v>
      </c>
      <c r="BC60" s="57" t="s">
        <v>709</v>
      </c>
      <c r="BD60" s="57" t="s">
        <v>709</v>
      </c>
      <c r="BE60" s="57" t="str">
        <f>IF(COUNTIF($A$6:$A$337,t_prov[[#This Row],[Field Name]])&gt;0,"y","n")</f>
        <v>y</v>
      </c>
    </row>
    <row r="61" spans="1:99" x14ac:dyDescent="0.25">
      <c r="A61" t="s">
        <v>594</v>
      </c>
      <c r="B61" t="b">
        <f t="shared" si="0"/>
        <v>1</v>
      </c>
      <c r="AF61" s="55" t="b">
        <f>_xlfn.XLOOKUP(t_serv[[#This Row],[Field Name]],t_SelectFields[Field Name],t_SelectFields[Fields to Be Brought to Committee],FALSE)</f>
        <v>0</v>
      </c>
      <c r="AG61" t="s">
        <v>77</v>
      </c>
      <c r="AH61" t="s">
        <v>747</v>
      </c>
      <c r="AI61" t="b">
        <f>_xlfn.XLOOKUP(t_serv[[#This Row],[Field Name]],t_VHIUseOnly[(Green Fields=Approved)],t_VHIUseOnly[Final],)</f>
        <v>0</v>
      </c>
      <c r="AJ61" s="57" t="s">
        <v>738</v>
      </c>
      <c r="AK61" s="57" t="s">
        <v>709</v>
      </c>
      <c r="AL61" s="57" t="s">
        <v>709</v>
      </c>
      <c r="AM61" s="57" t="s">
        <v>709</v>
      </c>
      <c r="AN61" s="57" t="s">
        <v>709</v>
      </c>
      <c r="AO61" s="57" t="s">
        <v>709</v>
      </c>
      <c r="AP61" s="57" t="s">
        <v>709</v>
      </c>
      <c r="AQ61" s="57" t="str">
        <f>IF(COUNTIF($A$6:$A$337,t_serv[[#This Row],[Field Name]])&gt;0,"y","n")</f>
        <v>y</v>
      </c>
      <c r="AS61" s="55" t="b">
        <f>_xlfn.XLOOKUP(t_prov[[#This Row],[Field Name]],t_SelectFields[Field Name],t_SelectFields[Fields to Be Brought to Committee],FALSE)</f>
        <v>0</v>
      </c>
      <c r="AT61" s="56" t="s">
        <v>511</v>
      </c>
      <c r="AU61" t="s">
        <v>760</v>
      </c>
      <c r="AV61" t="b">
        <f>_xlfn.XLOOKUP(t_prov[[#This Row],[Field Name]],t_VHIUseOnly[(Green Fields=Approved)],t_VHIUseOnly[Final],)</f>
        <v>0</v>
      </c>
      <c r="AW61" s="57" t="s">
        <v>738</v>
      </c>
      <c r="AX61" s="57" t="s">
        <v>738</v>
      </c>
      <c r="AY61" s="57" t="s">
        <v>738</v>
      </c>
      <c r="AZ61" s="57" t="s">
        <v>709</v>
      </c>
      <c r="BA61" s="57" t="s">
        <v>709</v>
      </c>
      <c r="BB61" s="57" t="s">
        <v>709</v>
      </c>
      <c r="BC61" s="57" t="s">
        <v>709</v>
      </c>
      <c r="BD61" s="57" t="s">
        <v>709</v>
      </c>
      <c r="BE61" s="57" t="str">
        <f>IF(COUNTIF($A$6:$A$337,t_prov[[#This Row],[Field Name]])&gt;0,"y","n")</f>
        <v>y</v>
      </c>
    </row>
    <row r="62" spans="1:99" x14ac:dyDescent="0.25">
      <c r="A62" t="s">
        <v>1</v>
      </c>
      <c r="B62" t="b">
        <f t="shared" si="0"/>
        <v>1</v>
      </c>
      <c r="AF62" s="55" t="b">
        <f>_xlfn.XLOOKUP(t_serv[[#This Row],[Field Name]],t_SelectFields[Field Name],t_SelectFields[Fields to Be Brought to Committee],FALSE)</f>
        <v>0</v>
      </c>
      <c r="AG62" t="s">
        <v>78</v>
      </c>
      <c r="AH62" t="s">
        <v>747</v>
      </c>
      <c r="AI62" t="b">
        <f>_xlfn.XLOOKUP(t_serv[[#This Row],[Field Name]],t_VHIUseOnly[(Green Fields=Approved)],t_VHIUseOnly[Final],)</f>
        <v>0</v>
      </c>
      <c r="AJ62" s="57" t="s">
        <v>738</v>
      </c>
      <c r="AK62" s="57" t="s">
        <v>709</v>
      </c>
      <c r="AL62" s="57" t="s">
        <v>709</v>
      </c>
      <c r="AM62" s="57" t="s">
        <v>709</v>
      </c>
      <c r="AN62" s="57" t="s">
        <v>709</v>
      </c>
      <c r="AO62" s="57" t="s">
        <v>709</v>
      </c>
      <c r="AP62" s="57" t="s">
        <v>709</v>
      </c>
      <c r="AQ62" s="57" t="str">
        <f>IF(COUNTIF($A$6:$A$337,t_serv[[#This Row],[Field Name]])&gt;0,"y","n")</f>
        <v>y</v>
      </c>
      <c r="AS62" s="55" t="b">
        <f>_xlfn.XLOOKUP(t_prov[[#This Row],[Field Name]],t_SelectFields[Field Name],t_SelectFields[Fields to Be Brought to Committee],FALSE)</f>
        <v>0</v>
      </c>
      <c r="AT62" s="56" t="s">
        <v>512</v>
      </c>
      <c r="AU62" t="s">
        <v>760</v>
      </c>
      <c r="AV62" t="b">
        <f>_xlfn.XLOOKUP(t_prov[[#This Row],[Field Name]],t_VHIUseOnly[(Green Fields=Approved)],t_VHIUseOnly[Final],)</f>
        <v>0</v>
      </c>
      <c r="AW62" s="57" t="s">
        <v>738</v>
      </c>
      <c r="AX62" s="57" t="s">
        <v>738</v>
      </c>
      <c r="AY62" s="57" t="s">
        <v>738</v>
      </c>
      <c r="AZ62" s="57" t="s">
        <v>709</v>
      </c>
      <c r="BA62" s="57" t="s">
        <v>709</v>
      </c>
      <c r="BB62" s="57" t="s">
        <v>709</v>
      </c>
      <c r="BC62" s="57" t="s">
        <v>709</v>
      </c>
      <c r="BD62" s="57" t="s">
        <v>709</v>
      </c>
      <c r="BE62" s="57" t="str">
        <f>IF(COUNTIF($A$6:$A$337,t_prov[[#This Row],[Field Name]])&gt;0,"y","n")</f>
        <v>y</v>
      </c>
    </row>
    <row r="63" spans="1:99" x14ac:dyDescent="0.25">
      <c r="A63" t="s">
        <v>163</v>
      </c>
      <c r="B63" t="b">
        <f t="shared" si="0"/>
        <v>1</v>
      </c>
      <c r="AF63" s="55" t="b">
        <f>_xlfn.XLOOKUP(t_serv[[#This Row],[Field Name]],t_SelectFields[Field Name],t_SelectFields[Fields to Be Brought to Committee],FALSE)</f>
        <v>0</v>
      </c>
      <c r="AG63" t="s">
        <v>38</v>
      </c>
      <c r="AH63" t="s">
        <v>761</v>
      </c>
      <c r="AI63" t="b">
        <f>_xlfn.XLOOKUP(t_serv[[#This Row],[Field Name]],t_VHIUseOnly[(Green Fields=Approved)],t_VHIUseOnly[Final],)</f>
        <v>0</v>
      </c>
      <c r="AJ63" s="57" t="s">
        <v>709</v>
      </c>
      <c r="AK63" s="57" t="s">
        <v>709</v>
      </c>
      <c r="AL63" s="57" t="s">
        <v>709</v>
      </c>
      <c r="AM63" s="57" t="s">
        <v>709</v>
      </c>
      <c r="AN63" s="57" t="s">
        <v>709</v>
      </c>
      <c r="AO63" s="57" t="s">
        <v>709</v>
      </c>
      <c r="AP63" s="57" t="s">
        <v>709</v>
      </c>
      <c r="AQ63" s="57" t="str">
        <f>IF(COUNTIF($A$6:$A$337,t_serv[[#This Row],[Field Name]])&gt;0,"y","n")</f>
        <v>y</v>
      </c>
      <c r="AS63" s="55" t="b">
        <f>_xlfn.XLOOKUP(t_prov[[#This Row],[Field Name]],t_SelectFields[Field Name],t_SelectFields[Fields to Be Brought to Committee],FALSE)</f>
        <v>0</v>
      </c>
      <c r="AT63" s="56" t="s">
        <v>52</v>
      </c>
      <c r="AU63" t="s">
        <v>52</v>
      </c>
      <c r="AV63" t="b">
        <f>_xlfn.XLOOKUP(t_prov[[#This Row],[Field Name]],t_VHIUseOnly[(Green Fields=Approved)],t_VHIUseOnly[Final],)</f>
        <v>0</v>
      </c>
      <c r="AW63" s="57" t="s">
        <v>738</v>
      </c>
      <c r="AX63" s="57" t="s">
        <v>738</v>
      </c>
      <c r="AY63" s="57" t="s">
        <v>738</v>
      </c>
      <c r="AZ63" s="57" t="s">
        <v>738</v>
      </c>
      <c r="BA63" s="57" t="s">
        <v>738</v>
      </c>
      <c r="BB63" s="57" t="s">
        <v>738</v>
      </c>
      <c r="BC63" s="57" t="s">
        <v>738</v>
      </c>
      <c r="BD63" s="57" t="s">
        <v>709</v>
      </c>
      <c r="BE63" s="57" t="str">
        <f>IF(COUNTIF($A$6:$A$337,t_prov[[#This Row],[Field Name]])&gt;0,"y","n")</f>
        <v>y</v>
      </c>
    </row>
    <row r="64" spans="1:99" x14ac:dyDescent="0.25">
      <c r="A64" t="s">
        <v>172</v>
      </c>
      <c r="B64" t="b">
        <f t="shared" si="0"/>
        <v>1</v>
      </c>
      <c r="AF64" s="55" t="b">
        <f>_xlfn.XLOOKUP(t_serv[[#This Row],[Field Name]],t_SelectFields[Field Name],t_SelectFields[Fields to Be Brought to Committee],FALSE)</f>
        <v>0</v>
      </c>
      <c r="AG64" t="s">
        <v>39</v>
      </c>
      <c r="AH64" t="s">
        <v>761</v>
      </c>
      <c r="AI64" t="b">
        <f>_xlfn.XLOOKUP(t_serv[[#This Row],[Field Name]],t_VHIUseOnly[(Green Fields=Approved)],t_VHIUseOnly[Final],)</f>
        <v>0</v>
      </c>
      <c r="AJ64" s="57" t="s">
        <v>709</v>
      </c>
      <c r="AK64" s="57" t="s">
        <v>709</v>
      </c>
      <c r="AL64" s="57" t="s">
        <v>709</v>
      </c>
      <c r="AM64" s="57" t="s">
        <v>709</v>
      </c>
      <c r="AN64" s="57" t="s">
        <v>709</v>
      </c>
      <c r="AO64" s="57" t="s">
        <v>709</v>
      </c>
      <c r="AP64" s="57" t="s">
        <v>709</v>
      </c>
      <c r="AQ64" s="57" t="str">
        <f>IF(COUNTIF($A$6:$A$337,t_serv[[#This Row],[Field Name]])&gt;0,"y","n")</f>
        <v>y</v>
      </c>
      <c r="AS64" s="55" t="b">
        <f>_xlfn.XLOOKUP(t_prov[[#This Row],[Field Name]],t_SelectFields[Field Name],t_SelectFields[Fields to Be Brought to Committee],FALSE)</f>
        <v>0</v>
      </c>
      <c r="AT64" s="56" t="s">
        <v>499</v>
      </c>
      <c r="AU64" t="s">
        <v>762</v>
      </c>
      <c r="AV64" t="b">
        <f>_xlfn.XLOOKUP(t_prov[[#This Row],[Field Name]],t_VHIUseOnly[(Green Fields=Approved)],t_VHIUseOnly[Final],)</f>
        <v>0</v>
      </c>
      <c r="AW64" s="57" t="s">
        <v>709</v>
      </c>
      <c r="AX64" s="57" t="s">
        <v>738</v>
      </c>
      <c r="AY64" s="57" t="s">
        <v>709</v>
      </c>
      <c r="AZ64" s="57" t="s">
        <v>709</v>
      </c>
      <c r="BA64" s="57" t="s">
        <v>709</v>
      </c>
      <c r="BB64" s="57" t="s">
        <v>709</v>
      </c>
      <c r="BC64" s="57" t="s">
        <v>709</v>
      </c>
      <c r="BD64" s="57" t="s">
        <v>709</v>
      </c>
      <c r="BE64" s="57" t="str">
        <f>IF(COUNTIF($A$6:$A$337,t_prov[[#This Row],[Field Name]])&gt;0,"y","n")</f>
        <v>y</v>
      </c>
    </row>
    <row r="65" spans="1:57" x14ac:dyDescent="0.25">
      <c r="A65" t="s">
        <v>596</v>
      </c>
      <c r="B65" t="b">
        <f t="shared" si="0"/>
        <v>1</v>
      </c>
      <c r="AF65" s="55" t="b">
        <f>_xlfn.XLOOKUP(t_serv[[#This Row],[Field Name]],t_SelectFields[Field Name],t_SelectFields[Fields to Be Brought to Committee],FALSE)</f>
        <v>0</v>
      </c>
      <c r="AG65" t="s">
        <v>40</v>
      </c>
      <c r="AH65" t="s">
        <v>761</v>
      </c>
      <c r="AI65" t="b">
        <f>_xlfn.XLOOKUP(t_serv[[#This Row],[Field Name]],t_VHIUseOnly[(Green Fields=Approved)],t_VHIUseOnly[Final],)</f>
        <v>0</v>
      </c>
      <c r="AJ65" s="57" t="s">
        <v>709</v>
      </c>
      <c r="AK65" s="57" t="s">
        <v>709</v>
      </c>
      <c r="AL65" s="57" t="s">
        <v>709</v>
      </c>
      <c r="AM65" s="57" t="s">
        <v>709</v>
      </c>
      <c r="AN65" s="57" t="s">
        <v>709</v>
      </c>
      <c r="AO65" s="57" t="s">
        <v>709</v>
      </c>
      <c r="AP65" s="57" t="s">
        <v>709</v>
      </c>
      <c r="AQ65" s="57" t="str">
        <f>IF(COUNTIF($A$6:$A$337,t_serv[[#This Row],[Field Name]])&gt;0,"y","n")</f>
        <v>y</v>
      </c>
      <c r="AS65" s="55" t="b">
        <f>_xlfn.XLOOKUP(t_prov[[#This Row],[Field Name]],t_SelectFields[Field Name],t_SelectFields[Fields to Be Brought to Committee],FALSE)</f>
        <v>0</v>
      </c>
      <c r="AT65" s="56" t="s">
        <v>501</v>
      </c>
      <c r="AU65" t="s">
        <v>762</v>
      </c>
      <c r="AV65" t="b">
        <f>_xlfn.XLOOKUP(t_prov[[#This Row],[Field Name]],t_VHIUseOnly[(Green Fields=Approved)],t_VHIUseOnly[Final],)</f>
        <v>0</v>
      </c>
      <c r="AW65" s="57" t="s">
        <v>709</v>
      </c>
      <c r="AX65" s="57" t="s">
        <v>738</v>
      </c>
      <c r="AY65" s="57" t="s">
        <v>709</v>
      </c>
      <c r="AZ65" s="57" t="s">
        <v>709</v>
      </c>
      <c r="BA65" s="57" t="s">
        <v>709</v>
      </c>
      <c r="BB65" s="57" t="s">
        <v>709</v>
      </c>
      <c r="BC65" s="57" t="s">
        <v>709</v>
      </c>
      <c r="BD65" s="57" t="s">
        <v>709</v>
      </c>
      <c r="BE65" s="57" t="str">
        <f>IF(COUNTIF($A$6:$A$337,t_prov[[#This Row],[Field Name]])&gt;0,"y","n")</f>
        <v>y</v>
      </c>
    </row>
    <row r="66" spans="1:57" x14ac:dyDescent="0.25">
      <c r="A66" t="s">
        <v>2</v>
      </c>
      <c r="B66" t="b">
        <f t="shared" si="0"/>
        <v>1</v>
      </c>
      <c r="AF66" s="55" t="b">
        <f>_xlfn.XLOOKUP(t_serv[[#This Row],[Field Name]],t_SelectFields[Field Name],t_SelectFields[Fields to Be Brought to Committee],FALSE)</f>
        <v>0</v>
      </c>
      <c r="AG66" t="s">
        <v>301</v>
      </c>
      <c r="AH66" t="s">
        <v>761</v>
      </c>
      <c r="AI66" t="b">
        <f>_xlfn.XLOOKUP(t_serv[[#This Row],[Field Name]],t_VHIUseOnly[(Green Fields=Approved)],t_VHIUseOnly[Final],)</f>
        <v>0</v>
      </c>
      <c r="AJ66" s="57" t="s">
        <v>738</v>
      </c>
      <c r="AK66" s="57" t="s">
        <v>709</v>
      </c>
      <c r="AL66" s="57" t="s">
        <v>709</v>
      </c>
      <c r="AM66" s="57" t="s">
        <v>709</v>
      </c>
      <c r="AN66" s="57" t="s">
        <v>709</v>
      </c>
      <c r="AO66" s="57" t="s">
        <v>709</v>
      </c>
      <c r="AP66" s="57" t="s">
        <v>709</v>
      </c>
      <c r="AQ66" s="57" t="str">
        <f>IF(COUNTIF($A$6:$A$337,t_serv[[#This Row],[Field Name]])&gt;0,"y","n")</f>
        <v>y</v>
      </c>
      <c r="AS66" s="55" t="b">
        <f>_xlfn.XLOOKUP(t_prov[[#This Row],[Field Name]],t_SelectFields[Field Name],t_SelectFields[Fields to Be Brought to Committee],FALSE)</f>
        <v>0</v>
      </c>
      <c r="AT66" s="56" t="s">
        <v>505</v>
      </c>
      <c r="AU66" t="s">
        <v>762</v>
      </c>
      <c r="AV66" t="b">
        <f>_xlfn.XLOOKUP(t_prov[[#This Row],[Field Name]],t_VHIUseOnly[(Green Fields=Approved)],t_VHIUseOnly[Final],)</f>
        <v>0</v>
      </c>
      <c r="AW66" s="57" t="s">
        <v>709</v>
      </c>
      <c r="AX66" s="57" t="s">
        <v>738</v>
      </c>
      <c r="AY66" s="57" t="s">
        <v>709</v>
      </c>
      <c r="AZ66" s="57" t="s">
        <v>709</v>
      </c>
      <c r="BA66" s="57" t="s">
        <v>709</v>
      </c>
      <c r="BB66" s="57" t="s">
        <v>709</v>
      </c>
      <c r="BC66" s="57" t="s">
        <v>709</v>
      </c>
      <c r="BD66" s="57" t="s">
        <v>709</v>
      </c>
      <c r="BE66" s="57" t="str">
        <f>IF(COUNTIF($A$6:$A$337,t_prov[[#This Row],[Field Name]])&gt;0,"y","n")</f>
        <v>y</v>
      </c>
    </row>
    <row r="67" spans="1:57" x14ac:dyDescent="0.25">
      <c r="A67" t="s">
        <v>164</v>
      </c>
      <c r="B67" t="b">
        <f t="shared" si="0"/>
        <v>1</v>
      </c>
      <c r="AF67" s="55" t="b">
        <f>_xlfn.XLOOKUP(t_serv[[#This Row],[Field Name]],t_SelectFields[Field Name],t_SelectFields[Fields to Be Brought to Committee],FALSE)</f>
        <v>0</v>
      </c>
      <c r="AG67" t="s">
        <v>41</v>
      </c>
      <c r="AH67" t="s">
        <v>761</v>
      </c>
      <c r="AI67" t="b">
        <f>_xlfn.XLOOKUP(t_serv[[#This Row],[Field Name]],t_VHIUseOnly[(Green Fields=Approved)],t_VHIUseOnly[Final],)</f>
        <v>0</v>
      </c>
      <c r="AJ67" s="57" t="s">
        <v>738</v>
      </c>
      <c r="AK67" s="57" t="s">
        <v>709</v>
      </c>
      <c r="AL67" s="57" t="s">
        <v>709</v>
      </c>
      <c r="AM67" s="57" t="s">
        <v>709</v>
      </c>
      <c r="AN67" s="57" t="s">
        <v>709</v>
      </c>
      <c r="AO67" s="57" t="s">
        <v>709</v>
      </c>
      <c r="AP67" s="57" t="s">
        <v>709</v>
      </c>
      <c r="AQ67" s="57" t="str">
        <f>IF(COUNTIF($A$6:$A$337,t_serv[[#This Row],[Field Name]])&gt;0,"y","n")</f>
        <v>y</v>
      </c>
      <c r="AS67" s="55" t="b">
        <f>_xlfn.XLOOKUP(t_prov[[#This Row],[Field Name]],t_SelectFields[Field Name],t_SelectFields[Fields to Be Brought to Committee],FALSE)</f>
        <v>0</v>
      </c>
      <c r="AT67" s="56" t="s">
        <v>504</v>
      </c>
      <c r="AU67" t="s">
        <v>762</v>
      </c>
      <c r="AV67" t="b">
        <f>_xlfn.XLOOKUP(t_prov[[#This Row],[Field Name]],t_VHIUseOnly[(Green Fields=Approved)],t_VHIUseOnly[Final],)</f>
        <v>0</v>
      </c>
      <c r="AW67" s="57" t="s">
        <v>709</v>
      </c>
      <c r="AX67" s="57" t="s">
        <v>738</v>
      </c>
      <c r="AY67" s="57" t="s">
        <v>709</v>
      </c>
      <c r="AZ67" s="57" t="s">
        <v>709</v>
      </c>
      <c r="BA67" s="57" t="s">
        <v>709</v>
      </c>
      <c r="BB67" s="57" t="s">
        <v>709</v>
      </c>
      <c r="BC67" s="57" t="s">
        <v>709</v>
      </c>
      <c r="BD67" s="57" t="s">
        <v>709</v>
      </c>
      <c r="BE67" s="57" t="str">
        <f>IF(COUNTIF($A$6:$A$337,t_prov[[#This Row],[Field Name]])&gt;0,"y","n")</f>
        <v>y</v>
      </c>
    </row>
    <row r="68" spans="1:57" x14ac:dyDescent="0.25">
      <c r="A68" t="s">
        <v>173</v>
      </c>
      <c r="B68" t="b">
        <f t="shared" si="0"/>
        <v>1</v>
      </c>
      <c r="AF68" s="55" t="b">
        <f>_xlfn.XLOOKUP(t_serv[[#This Row],[Field Name]],t_SelectFields[Field Name],t_SelectFields[Fields to Be Brought to Committee],FALSE)</f>
        <v>0</v>
      </c>
      <c r="AG68" t="s">
        <v>52</v>
      </c>
      <c r="AH68" t="s">
        <v>52</v>
      </c>
      <c r="AI68" t="b">
        <f>_xlfn.XLOOKUP(t_serv[[#This Row],[Field Name]],t_VHIUseOnly[(Green Fields=Approved)],t_VHIUseOnly[Final],)</f>
        <v>0</v>
      </c>
      <c r="AJ68" s="57" t="s">
        <v>738</v>
      </c>
      <c r="AK68" s="57" t="s">
        <v>738</v>
      </c>
      <c r="AL68" s="57" t="s">
        <v>738</v>
      </c>
      <c r="AM68" s="57" t="s">
        <v>738</v>
      </c>
      <c r="AN68" s="57" t="s">
        <v>738</v>
      </c>
      <c r="AO68" s="57" t="s">
        <v>738</v>
      </c>
      <c r="AP68" s="57" t="s">
        <v>709</v>
      </c>
      <c r="AQ68" s="57" t="str">
        <f>IF(COUNTIF($A$6:$A$337,t_serv[[#This Row],[Field Name]])&gt;0,"y","n")</f>
        <v>y</v>
      </c>
      <c r="AS68" s="55" t="b">
        <f>_xlfn.XLOOKUP(t_prov[[#This Row],[Field Name]],t_SelectFields[Field Name],t_SelectFields[Fields to Be Brought to Committee],FALSE)</f>
        <v>0</v>
      </c>
      <c r="AT68" s="56" t="s">
        <v>503</v>
      </c>
      <c r="AU68" t="s">
        <v>762</v>
      </c>
      <c r="AV68" t="b">
        <f>_xlfn.XLOOKUP(t_prov[[#This Row],[Field Name]],t_VHIUseOnly[(Green Fields=Approved)],t_VHIUseOnly[Final],)</f>
        <v>0</v>
      </c>
      <c r="AW68" s="57" t="s">
        <v>709</v>
      </c>
      <c r="AX68" s="57" t="s">
        <v>738</v>
      </c>
      <c r="AY68" s="57" t="s">
        <v>709</v>
      </c>
      <c r="AZ68" s="57" t="s">
        <v>709</v>
      </c>
      <c r="BA68" s="57" t="s">
        <v>709</v>
      </c>
      <c r="BB68" s="57" t="s">
        <v>709</v>
      </c>
      <c r="BC68" s="57" t="s">
        <v>709</v>
      </c>
      <c r="BD68" s="57" t="s">
        <v>709</v>
      </c>
      <c r="BE68" s="57" t="str">
        <f>IF(COUNTIF($A$6:$A$337,t_prov[[#This Row],[Field Name]])&gt;0,"y","n")</f>
        <v>y</v>
      </c>
    </row>
    <row r="69" spans="1:57" x14ac:dyDescent="0.25">
      <c r="A69" t="s">
        <v>598</v>
      </c>
      <c r="B69" t="b">
        <f t="shared" si="0"/>
        <v>1</v>
      </c>
      <c r="AF69" s="55" t="b">
        <f>_xlfn.XLOOKUP(t_serv[[#This Row],[Field Name]],t_SelectFields[Field Name],t_SelectFields[Fields to Be Brought to Committee],FALSE)</f>
        <v>0</v>
      </c>
      <c r="AG69" t="s">
        <v>451</v>
      </c>
      <c r="AH69" t="s">
        <v>749</v>
      </c>
      <c r="AI69" t="b">
        <f>_xlfn.XLOOKUP(t_serv[[#This Row],[Field Name]],t_VHIUseOnly[(Green Fields=Approved)],t_VHIUseOnly[Final],)</f>
        <v>0</v>
      </c>
      <c r="AJ69" s="57" t="s">
        <v>738</v>
      </c>
      <c r="AK69" s="57" t="s">
        <v>709</v>
      </c>
      <c r="AL69" s="57" t="s">
        <v>709</v>
      </c>
      <c r="AM69" s="57" t="s">
        <v>709</v>
      </c>
      <c r="AN69" s="57" t="s">
        <v>709</v>
      </c>
      <c r="AO69" s="57" t="s">
        <v>709</v>
      </c>
      <c r="AP69" s="57" t="s">
        <v>709</v>
      </c>
      <c r="AQ69" s="57" t="str">
        <f>IF(COUNTIF($A$6:$A$337,t_serv[[#This Row],[Field Name]])&gt;0,"y","n")</f>
        <v>y</v>
      </c>
      <c r="AS69" s="55" t="b">
        <f>_xlfn.XLOOKUP(t_prov[[#This Row],[Field Name]],t_SelectFields[Field Name],t_SelectFields[Fields to Be Brought to Committee],FALSE)</f>
        <v>0</v>
      </c>
      <c r="AT69" s="56" t="s">
        <v>500</v>
      </c>
      <c r="AU69" t="s">
        <v>762</v>
      </c>
      <c r="AV69" t="b">
        <f>_xlfn.XLOOKUP(t_prov[[#This Row],[Field Name]],t_VHIUseOnly[(Green Fields=Approved)],t_VHIUseOnly[Final],)</f>
        <v>0</v>
      </c>
      <c r="AW69" s="57" t="s">
        <v>709</v>
      </c>
      <c r="AX69" s="57" t="s">
        <v>738</v>
      </c>
      <c r="AY69" s="57" t="s">
        <v>709</v>
      </c>
      <c r="AZ69" s="57" t="s">
        <v>709</v>
      </c>
      <c r="BA69" s="57" t="s">
        <v>709</v>
      </c>
      <c r="BB69" s="57" t="s">
        <v>709</v>
      </c>
      <c r="BC69" s="57" t="s">
        <v>709</v>
      </c>
      <c r="BD69" s="57" t="s">
        <v>709</v>
      </c>
      <c r="BE69" s="57" t="str">
        <f>IF(COUNTIF($A$6:$A$337,t_prov[[#This Row],[Field Name]])&gt;0,"y","n")</f>
        <v>y</v>
      </c>
    </row>
    <row r="70" spans="1:57" x14ac:dyDescent="0.25">
      <c r="A70" t="s">
        <v>3</v>
      </c>
      <c r="B70" t="b">
        <f t="shared" ref="B70:B133" si="1">IF(COUNTIF($E$5:$DX$325,A70)&gt;0,TRUE,FALSE)</f>
        <v>1</v>
      </c>
      <c r="AF70" s="55" t="b">
        <f>_xlfn.XLOOKUP(t_serv[[#This Row],[Field Name]],t_SelectFields[Field Name],t_SelectFields[Fields to Be Brought to Committee],FALSE)</f>
        <v>0</v>
      </c>
      <c r="AG70" t="s">
        <v>452</v>
      </c>
      <c r="AH70" t="s">
        <v>749</v>
      </c>
      <c r="AI70" t="b">
        <f>_xlfn.XLOOKUP(t_serv[[#This Row],[Field Name]],t_VHIUseOnly[(Green Fields=Approved)],t_VHIUseOnly[Final],)</f>
        <v>0</v>
      </c>
      <c r="AJ70" s="57" t="s">
        <v>738</v>
      </c>
      <c r="AK70" s="57" t="s">
        <v>709</v>
      </c>
      <c r="AL70" s="57" t="s">
        <v>709</v>
      </c>
      <c r="AM70" s="57" t="s">
        <v>709</v>
      </c>
      <c r="AN70" s="57" t="s">
        <v>709</v>
      </c>
      <c r="AO70" s="57" t="s">
        <v>709</v>
      </c>
      <c r="AP70" s="57" t="s">
        <v>709</v>
      </c>
      <c r="AQ70" s="57" t="str">
        <f>IF(COUNTIF($A$6:$A$337,t_serv[[#This Row],[Field Name]])&gt;0,"y","n")</f>
        <v>y</v>
      </c>
      <c r="AS70" s="55" t="b">
        <f>_xlfn.XLOOKUP(t_prov[[#This Row],[Field Name]],t_SelectFields[Field Name],t_SelectFields[Fields to Be Brought to Committee],FALSE)</f>
        <v>0</v>
      </c>
      <c r="AT70" s="56" t="s">
        <v>502</v>
      </c>
      <c r="AU70" t="s">
        <v>762</v>
      </c>
      <c r="AV70" t="b">
        <f>_xlfn.XLOOKUP(t_prov[[#This Row],[Field Name]],t_VHIUseOnly[(Green Fields=Approved)],t_VHIUseOnly[Final],)</f>
        <v>0</v>
      </c>
      <c r="AW70" s="57" t="s">
        <v>709</v>
      </c>
      <c r="AX70" s="57" t="s">
        <v>738</v>
      </c>
      <c r="AY70" s="57" t="s">
        <v>709</v>
      </c>
      <c r="AZ70" s="57" t="s">
        <v>709</v>
      </c>
      <c r="BA70" s="57" t="s">
        <v>709</v>
      </c>
      <c r="BB70" s="57" t="s">
        <v>709</v>
      </c>
      <c r="BC70" s="57" t="s">
        <v>709</v>
      </c>
      <c r="BD70" s="57" t="s">
        <v>709</v>
      </c>
      <c r="BE70" s="57" t="str">
        <f>IF(COUNTIF($A$6:$A$337,t_prov[[#This Row],[Field Name]])&gt;0,"y","n")</f>
        <v>y</v>
      </c>
    </row>
    <row r="71" spans="1:57" x14ac:dyDescent="0.25">
      <c r="A71" t="s">
        <v>167</v>
      </c>
      <c r="B71" t="b">
        <f t="shared" si="1"/>
        <v>1</v>
      </c>
      <c r="AF71" s="55" t="b">
        <f>_xlfn.XLOOKUP(t_serv[[#This Row],[Field Name]],t_SelectFields[Field Name],t_SelectFields[Fields to Be Brought to Committee],FALSE)</f>
        <v>0</v>
      </c>
      <c r="AG71" t="s">
        <v>453</v>
      </c>
      <c r="AH71" t="s">
        <v>749</v>
      </c>
      <c r="AI71" t="b">
        <f>_xlfn.XLOOKUP(t_serv[[#This Row],[Field Name]],t_VHIUseOnly[(Green Fields=Approved)],t_VHIUseOnly[Final],)</f>
        <v>0</v>
      </c>
      <c r="AJ71" s="57" t="s">
        <v>738</v>
      </c>
      <c r="AK71" s="57" t="s">
        <v>709</v>
      </c>
      <c r="AL71" s="57" t="s">
        <v>709</v>
      </c>
      <c r="AM71" s="57" t="s">
        <v>709</v>
      </c>
      <c r="AN71" s="57" t="s">
        <v>709</v>
      </c>
      <c r="AO71" s="57" t="s">
        <v>709</v>
      </c>
      <c r="AP71" s="57" t="s">
        <v>709</v>
      </c>
      <c r="AQ71" s="57" t="str">
        <f>IF(COUNTIF($A$6:$A$337,t_serv[[#This Row],[Field Name]])&gt;0,"y","n")</f>
        <v>y</v>
      </c>
      <c r="AS71" s="55" t="b">
        <f>_xlfn.XLOOKUP(t_prov[[#This Row],[Field Name]],t_SelectFields[Field Name],t_SelectFields[Fields to Be Brought to Committee],FALSE)</f>
        <v>0</v>
      </c>
      <c r="AT71" s="56" t="s">
        <v>498</v>
      </c>
      <c r="AU71" t="s">
        <v>762</v>
      </c>
      <c r="AV71" t="b">
        <f>_xlfn.XLOOKUP(t_prov[[#This Row],[Field Name]],t_VHIUseOnly[(Green Fields=Approved)],t_VHIUseOnly[Final],)</f>
        <v>0</v>
      </c>
      <c r="AW71" s="57" t="s">
        <v>738</v>
      </c>
      <c r="AX71" s="57" t="s">
        <v>738</v>
      </c>
      <c r="AY71" s="57" t="s">
        <v>738</v>
      </c>
      <c r="AZ71" s="57" t="s">
        <v>709</v>
      </c>
      <c r="BA71" s="57" t="s">
        <v>709</v>
      </c>
      <c r="BB71" s="57" t="s">
        <v>709</v>
      </c>
      <c r="BC71" s="57" t="s">
        <v>709</v>
      </c>
      <c r="BD71" s="57" t="s">
        <v>709</v>
      </c>
      <c r="BE71" s="57" t="str">
        <f>IF(COUNTIF($A$6:$A$337,t_prov[[#This Row],[Field Name]])&gt;0,"y","n")</f>
        <v>y</v>
      </c>
    </row>
    <row r="72" spans="1:57" x14ac:dyDescent="0.25">
      <c r="A72" t="s">
        <v>174</v>
      </c>
      <c r="B72" t="b">
        <f t="shared" si="1"/>
        <v>1</v>
      </c>
      <c r="AF72" s="55" t="b">
        <f>_xlfn.XLOOKUP(t_serv[[#This Row],[Field Name]],t_SelectFields[Field Name],t_SelectFields[Fields to Be Brought to Committee],FALSE)</f>
        <v>0</v>
      </c>
      <c r="AG72" t="s">
        <v>635</v>
      </c>
      <c r="AH72" t="s">
        <v>739</v>
      </c>
      <c r="AI72" t="b">
        <f>_xlfn.XLOOKUP(t_serv[[#This Row],[Field Name]],t_VHIUseOnly[(Green Fields=Approved)],t_VHIUseOnly[Final],)</f>
        <v>0</v>
      </c>
      <c r="AJ72" s="57" t="s">
        <v>709</v>
      </c>
      <c r="AK72" s="57" t="s">
        <v>709</v>
      </c>
      <c r="AL72" s="57" t="s">
        <v>709</v>
      </c>
      <c r="AM72" s="57" t="s">
        <v>709</v>
      </c>
      <c r="AN72" s="57" t="s">
        <v>709</v>
      </c>
      <c r="AO72" s="57" t="s">
        <v>709</v>
      </c>
      <c r="AP72" s="57" t="s">
        <v>709</v>
      </c>
      <c r="AQ72" s="57" t="str">
        <f>IF(COUNTIF($A$6:$A$337,t_serv[[#This Row],[Field Name]])&gt;0,"y","n")</f>
        <v>y</v>
      </c>
      <c r="AS72" s="55" t="b">
        <f>_xlfn.XLOOKUP(t_prov[[#This Row],[Field Name]],t_SelectFields[Field Name],t_SelectFields[Fields to Be Brought to Committee],FALSE)</f>
        <v>0</v>
      </c>
      <c r="AT72" s="56" t="s">
        <v>515</v>
      </c>
      <c r="AU72" t="s">
        <v>759</v>
      </c>
      <c r="AV72" t="b">
        <f>_xlfn.XLOOKUP(t_prov[[#This Row],[Field Name]],t_VHIUseOnly[(Green Fields=Approved)],t_VHIUseOnly[Final],)</f>
        <v>0</v>
      </c>
      <c r="AW72" s="57" t="s">
        <v>738</v>
      </c>
      <c r="AX72" s="57" t="s">
        <v>738</v>
      </c>
      <c r="AY72" s="57" t="s">
        <v>738</v>
      </c>
      <c r="AZ72" s="57" t="s">
        <v>709</v>
      </c>
      <c r="BA72" s="57" t="s">
        <v>709</v>
      </c>
      <c r="BB72" s="57" t="s">
        <v>709</v>
      </c>
      <c r="BC72" s="57" t="s">
        <v>709</v>
      </c>
      <c r="BD72" s="57" t="s">
        <v>709</v>
      </c>
      <c r="BE72" s="57" t="str">
        <f>IF(COUNTIF($A$6:$A$337,t_prov[[#This Row],[Field Name]])&gt;0,"y","n")</f>
        <v>y</v>
      </c>
    </row>
    <row r="73" spans="1:57" x14ac:dyDescent="0.25">
      <c r="A73" t="s">
        <v>600</v>
      </c>
      <c r="B73" t="b">
        <f t="shared" si="1"/>
        <v>1</v>
      </c>
      <c r="AF73" s="55" t="b">
        <f>_xlfn.XLOOKUP(t_serv[[#This Row],[Field Name]],t_SelectFields[Field Name],t_SelectFields[Fields to Be Brought to Committee],FALSE)</f>
        <v>0</v>
      </c>
      <c r="AG73" t="s">
        <v>150</v>
      </c>
      <c r="AH73" t="s">
        <v>739</v>
      </c>
      <c r="AI73" t="b">
        <f>_xlfn.XLOOKUP(t_serv[[#This Row],[Field Name]],t_VHIUseOnly[(Green Fields=Approved)],t_VHIUseOnly[Final],)</f>
        <v>0</v>
      </c>
      <c r="AJ73" s="57" t="s">
        <v>738</v>
      </c>
      <c r="AK73" s="57" t="s">
        <v>709</v>
      </c>
      <c r="AL73" s="57" t="s">
        <v>709</v>
      </c>
      <c r="AM73" s="57" t="s">
        <v>709</v>
      </c>
      <c r="AN73" s="57" t="s">
        <v>709</v>
      </c>
      <c r="AO73" s="57" t="s">
        <v>709</v>
      </c>
      <c r="AP73" s="57" t="s">
        <v>709</v>
      </c>
      <c r="AQ73" s="57" t="str">
        <f>IF(COUNTIF($A$6:$A$337,t_serv[[#This Row],[Field Name]])&gt;0,"y","n")</f>
        <v>y</v>
      </c>
      <c r="AS73" s="55" t="b">
        <f>_xlfn.XLOOKUP(t_prov[[#This Row],[Field Name]],t_SelectFields[Field Name],t_SelectFields[Fields to Be Brought to Committee],FALSE)</f>
        <v>0</v>
      </c>
      <c r="AT73" s="56" t="s">
        <v>97</v>
      </c>
      <c r="AU73" t="s">
        <v>759</v>
      </c>
      <c r="AV73" t="b">
        <f>_xlfn.XLOOKUP(t_prov[[#This Row],[Field Name]],t_VHIUseOnly[(Green Fields=Approved)],t_VHIUseOnly[Final],)</f>
        <v>0</v>
      </c>
      <c r="AW73" s="57" t="s">
        <v>738</v>
      </c>
      <c r="AX73" s="57" t="s">
        <v>738</v>
      </c>
      <c r="AY73" s="57" t="s">
        <v>738</v>
      </c>
      <c r="AZ73" s="57" t="s">
        <v>709</v>
      </c>
      <c r="BA73" s="57" t="s">
        <v>709</v>
      </c>
      <c r="BB73" s="57" t="s">
        <v>709</v>
      </c>
      <c r="BC73" s="57" t="s">
        <v>709</v>
      </c>
      <c r="BD73" s="57" t="s">
        <v>709</v>
      </c>
      <c r="BE73" s="57" t="str">
        <f>IF(COUNTIF($A$6:$A$337,t_prov[[#This Row],[Field Name]])&gt;0,"y","n")</f>
        <v>y</v>
      </c>
    </row>
    <row r="74" spans="1:57" x14ac:dyDescent="0.25">
      <c r="A74" t="s">
        <v>4</v>
      </c>
      <c r="B74" t="b">
        <f t="shared" si="1"/>
        <v>1</v>
      </c>
      <c r="AF74" s="55" t="b">
        <f>_xlfn.XLOOKUP(t_serv[[#This Row],[Field Name]],t_SelectFields[Field Name],t_SelectFields[Fields to Be Brought to Committee],FALSE)</f>
        <v>0</v>
      </c>
      <c r="AG74" t="s">
        <v>184</v>
      </c>
      <c r="AH74" t="s">
        <v>739</v>
      </c>
      <c r="AI74" t="b">
        <f>_xlfn.XLOOKUP(t_serv[[#This Row],[Field Name]],t_VHIUseOnly[(Green Fields=Approved)],t_VHIUseOnly[Final],)</f>
        <v>0</v>
      </c>
      <c r="AJ74" s="57" t="s">
        <v>738</v>
      </c>
      <c r="AK74" s="57" t="s">
        <v>709</v>
      </c>
      <c r="AL74" s="57" t="s">
        <v>709</v>
      </c>
      <c r="AM74" s="57" t="s">
        <v>709</v>
      </c>
      <c r="AN74" s="57" t="s">
        <v>709</v>
      </c>
      <c r="AO74" s="57" t="s">
        <v>709</v>
      </c>
      <c r="AP74" s="57" t="s">
        <v>709</v>
      </c>
      <c r="AQ74" s="57" t="str">
        <f>IF(COUNTIF($A$6:$A$337,t_serv[[#This Row],[Field Name]])&gt;0,"y","n")</f>
        <v>y</v>
      </c>
      <c r="AS74" s="55" t="b">
        <f>_xlfn.XLOOKUP(t_prov[[#This Row],[Field Name]],t_SelectFields[Field Name],t_SelectFields[Fields to Be Brought to Committee],FALSE)</f>
        <v>0</v>
      </c>
      <c r="AT74" s="56" t="s">
        <v>656</v>
      </c>
      <c r="AU74" t="s">
        <v>759</v>
      </c>
      <c r="AV74" t="b">
        <f>_xlfn.XLOOKUP(t_prov[[#This Row],[Field Name]],t_VHIUseOnly[(Green Fields=Approved)],t_VHIUseOnly[Final],)</f>
        <v>0</v>
      </c>
      <c r="AW74" s="57" t="s">
        <v>738</v>
      </c>
      <c r="AX74" s="57" t="s">
        <v>738</v>
      </c>
      <c r="AY74" s="57" t="s">
        <v>738</v>
      </c>
      <c r="AZ74" s="57" t="s">
        <v>709</v>
      </c>
      <c r="BA74" s="57" t="s">
        <v>709</v>
      </c>
      <c r="BB74" s="57" t="s">
        <v>709</v>
      </c>
      <c r="BC74" s="57" t="s">
        <v>709</v>
      </c>
      <c r="BD74" s="57" t="s">
        <v>709</v>
      </c>
      <c r="BE74" s="57" t="str">
        <f>IF(COUNTIF($A$6:$A$337,t_prov[[#This Row],[Field Name]])&gt;0,"y","n")</f>
        <v>y</v>
      </c>
    </row>
    <row r="75" spans="1:57" x14ac:dyDescent="0.25">
      <c r="A75" t="s">
        <v>168</v>
      </c>
      <c r="B75" t="b">
        <f t="shared" si="1"/>
        <v>1</v>
      </c>
      <c r="AF75" s="55" t="b">
        <f>_xlfn.XLOOKUP(t_serv[[#This Row],[Field Name]],t_SelectFields[Field Name],t_SelectFields[Fields to Be Brought to Committee],FALSE)</f>
        <v>0</v>
      </c>
      <c r="AG75" t="s">
        <v>188</v>
      </c>
      <c r="AH75" t="s">
        <v>747</v>
      </c>
      <c r="AI75" t="b">
        <f>_xlfn.XLOOKUP(t_serv[[#This Row],[Field Name]],t_VHIUseOnly[(Green Fields=Approved)],t_VHIUseOnly[Final],)</f>
        <v>0</v>
      </c>
      <c r="AJ75" s="57" t="s">
        <v>709</v>
      </c>
      <c r="AK75" s="57" t="s">
        <v>709</v>
      </c>
      <c r="AL75" s="57" t="s">
        <v>709</v>
      </c>
      <c r="AM75" s="57" t="s">
        <v>709</v>
      </c>
      <c r="AN75" s="57" t="s">
        <v>709</v>
      </c>
      <c r="AO75" s="57" t="s">
        <v>709</v>
      </c>
      <c r="AP75" s="57" t="s">
        <v>709</v>
      </c>
      <c r="AQ75" s="57" t="str">
        <f>IF(COUNTIF($A$6:$A$337,t_serv[[#This Row],[Field Name]])&gt;0,"y","n")</f>
        <v>y</v>
      </c>
      <c r="AS75" s="55" t="b">
        <f>_xlfn.XLOOKUP(t_prov[[#This Row],[Field Name]],t_SelectFields[Field Name],t_SelectFields[Fields to Be Brought to Committee],FALSE)</f>
        <v>0</v>
      </c>
      <c r="AT75" s="56" t="s">
        <v>98</v>
      </c>
      <c r="AU75" t="s">
        <v>759</v>
      </c>
      <c r="AV75" t="b">
        <f>_xlfn.XLOOKUP(t_prov[[#This Row],[Field Name]],t_VHIUseOnly[(Green Fields=Approved)],t_VHIUseOnly[Final],)</f>
        <v>0</v>
      </c>
      <c r="AW75" s="57" t="s">
        <v>738</v>
      </c>
      <c r="AX75" s="57" t="s">
        <v>738</v>
      </c>
      <c r="AY75" s="57" t="s">
        <v>738</v>
      </c>
      <c r="AZ75" s="57" t="s">
        <v>709</v>
      </c>
      <c r="BA75" s="57" t="s">
        <v>709</v>
      </c>
      <c r="BB75" s="57" t="s">
        <v>709</v>
      </c>
      <c r="BC75" s="57" t="s">
        <v>709</v>
      </c>
      <c r="BD75" s="57" t="s">
        <v>709</v>
      </c>
      <c r="BE75" s="57" t="str">
        <f>IF(COUNTIF($A$6:$A$337,t_prov[[#This Row],[Field Name]])&gt;0,"y","n")</f>
        <v>y</v>
      </c>
    </row>
    <row r="76" spans="1:57" x14ac:dyDescent="0.25">
      <c r="A76" t="s">
        <v>175</v>
      </c>
      <c r="B76" t="b">
        <f t="shared" si="1"/>
        <v>1</v>
      </c>
      <c r="AF76" s="55" t="b">
        <f>_xlfn.XLOOKUP(t_serv[[#This Row],[Field Name]],t_SelectFields[Field Name],t_SelectFields[Fields to Be Brought to Committee],FALSE)</f>
        <v>0</v>
      </c>
      <c r="AG76" t="s">
        <v>189</v>
      </c>
      <c r="AH76" t="s">
        <v>747</v>
      </c>
      <c r="AI76" t="b">
        <f>_xlfn.XLOOKUP(t_serv[[#This Row],[Field Name]],t_VHIUseOnly[(Green Fields=Approved)],t_VHIUseOnly[Final],)</f>
        <v>0</v>
      </c>
      <c r="AJ76" s="57" t="s">
        <v>709</v>
      </c>
      <c r="AK76" s="57" t="s">
        <v>709</v>
      </c>
      <c r="AL76" s="57" t="s">
        <v>709</v>
      </c>
      <c r="AM76" s="57" t="s">
        <v>709</v>
      </c>
      <c r="AN76" s="57" t="s">
        <v>709</v>
      </c>
      <c r="AO76" s="57" t="s">
        <v>709</v>
      </c>
      <c r="AP76" s="57" t="s">
        <v>709</v>
      </c>
      <c r="AQ76" s="57" t="str">
        <f>IF(COUNTIF($A$6:$A$337,t_serv[[#This Row],[Field Name]])&gt;0,"y","n")</f>
        <v>y</v>
      </c>
      <c r="AS76" s="55" t="b">
        <f>_xlfn.XLOOKUP(t_prov[[#This Row],[Field Name]],t_SelectFields[Field Name],t_SelectFields[Fields to Be Brought to Committee],FALSE)</f>
        <v>0</v>
      </c>
      <c r="AT76" s="56" t="s">
        <v>99</v>
      </c>
      <c r="AU76" t="s">
        <v>759</v>
      </c>
      <c r="AV76" t="b">
        <f>_xlfn.XLOOKUP(t_prov[[#This Row],[Field Name]],t_VHIUseOnly[(Green Fields=Approved)],t_VHIUseOnly[Final],)</f>
        <v>0</v>
      </c>
      <c r="AW76" s="57" t="s">
        <v>738</v>
      </c>
      <c r="AX76" s="57" t="s">
        <v>738</v>
      </c>
      <c r="AY76" s="57" t="s">
        <v>738</v>
      </c>
      <c r="AZ76" s="57" t="s">
        <v>709</v>
      </c>
      <c r="BA76" s="57" t="s">
        <v>709</v>
      </c>
      <c r="BB76" s="57" t="s">
        <v>709</v>
      </c>
      <c r="BC76" s="57" t="s">
        <v>709</v>
      </c>
      <c r="BD76" s="57" t="s">
        <v>709</v>
      </c>
      <c r="BE76" s="57" t="str">
        <f>IF(COUNTIF($A$6:$A$337,t_prov[[#This Row],[Field Name]])&gt;0,"y","n")</f>
        <v>y</v>
      </c>
    </row>
    <row r="77" spans="1:57" x14ac:dyDescent="0.25">
      <c r="A77" t="s">
        <v>602</v>
      </c>
      <c r="B77" t="b">
        <f t="shared" si="1"/>
        <v>1</v>
      </c>
      <c r="AF77" s="55" t="b">
        <f>_xlfn.XLOOKUP(t_serv[[#This Row],[Field Name]],t_SelectFields[Field Name],t_SelectFields[Fields to Be Brought to Committee],FALSE)</f>
        <v>0</v>
      </c>
      <c r="AG77" t="s">
        <v>187</v>
      </c>
      <c r="AH77" t="s">
        <v>749</v>
      </c>
      <c r="AI77" t="b">
        <f>_xlfn.XLOOKUP(t_serv[[#This Row],[Field Name]],t_VHIUseOnly[(Green Fields=Approved)],t_VHIUseOnly[Final],)</f>
        <v>0</v>
      </c>
      <c r="AJ77" s="57" t="s">
        <v>738</v>
      </c>
      <c r="AK77" s="57" t="s">
        <v>709</v>
      </c>
      <c r="AL77" s="57" t="s">
        <v>709</v>
      </c>
      <c r="AM77" s="57" t="s">
        <v>709</v>
      </c>
      <c r="AN77" s="57" t="s">
        <v>709</v>
      </c>
      <c r="AO77" s="57" t="s">
        <v>709</v>
      </c>
      <c r="AP77" s="57" t="s">
        <v>709</v>
      </c>
      <c r="AQ77" s="57" t="str">
        <f>IF(COUNTIF($A$6:$A$337,t_serv[[#This Row],[Field Name]])&gt;0,"y","n")</f>
        <v>y</v>
      </c>
      <c r="AS77" s="55" t="b">
        <f>_xlfn.XLOOKUP(t_prov[[#This Row],[Field Name]],t_SelectFields[Field Name],t_SelectFields[Fields to Be Brought to Committee],FALSE)</f>
        <v>0</v>
      </c>
      <c r="AT77" s="56" t="s">
        <v>358</v>
      </c>
      <c r="AU77" t="s">
        <v>759</v>
      </c>
      <c r="AV77" t="b">
        <f>_xlfn.XLOOKUP(t_prov[[#This Row],[Field Name]],t_VHIUseOnly[(Green Fields=Approved)],t_VHIUseOnly[Final],)</f>
        <v>0</v>
      </c>
      <c r="AW77" s="57" t="s">
        <v>738</v>
      </c>
      <c r="AX77" s="57" t="s">
        <v>738</v>
      </c>
      <c r="AY77" s="57" t="s">
        <v>738</v>
      </c>
      <c r="AZ77" s="57" t="s">
        <v>709</v>
      </c>
      <c r="BA77" s="57" t="s">
        <v>709</v>
      </c>
      <c r="BB77" s="57" t="s">
        <v>709</v>
      </c>
      <c r="BC77" s="57" t="s">
        <v>709</v>
      </c>
      <c r="BD77" s="57" t="s">
        <v>709</v>
      </c>
      <c r="BE77" s="57" t="str">
        <f>IF(COUNTIF($A$6:$A$337,t_prov[[#This Row],[Field Name]])&gt;0,"y","n")</f>
        <v>y</v>
      </c>
    </row>
    <row r="78" spans="1:57" x14ac:dyDescent="0.25">
      <c r="A78" t="s">
        <v>5</v>
      </c>
      <c r="B78" t="b">
        <f t="shared" si="1"/>
        <v>1</v>
      </c>
      <c r="AF78" s="55" t="b">
        <f>_xlfn.XLOOKUP(t_serv[[#This Row],[Field Name]],t_SelectFields[Field Name],t_SelectFields[Fields to Be Brought to Committee],FALSE)</f>
        <v>0</v>
      </c>
      <c r="AG78" t="s">
        <v>71</v>
      </c>
      <c r="AH78" t="s">
        <v>761</v>
      </c>
      <c r="AI78" t="b">
        <f>_xlfn.XLOOKUP(t_serv[[#This Row],[Field Name]],t_VHIUseOnly[(Green Fields=Approved)],t_VHIUseOnly[Final],)</f>
        <v>0</v>
      </c>
      <c r="AJ78" s="57" t="s">
        <v>738</v>
      </c>
      <c r="AK78" s="57" t="s">
        <v>709</v>
      </c>
      <c r="AL78" s="57" t="s">
        <v>709</v>
      </c>
      <c r="AM78" s="57" t="s">
        <v>709</v>
      </c>
      <c r="AN78" s="57" t="s">
        <v>709</v>
      </c>
      <c r="AO78" s="57" t="s">
        <v>709</v>
      </c>
      <c r="AP78" s="57" t="s">
        <v>709</v>
      </c>
      <c r="AQ78" s="57" t="str">
        <f>IF(COUNTIF($A$6:$A$337,t_serv[[#This Row],[Field Name]])&gt;0,"y","n")</f>
        <v>y</v>
      </c>
      <c r="AS78" s="55" t="b">
        <f>_xlfn.XLOOKUP(t_prov[[#This Row],[Field Name]],t_SelectFields[Field Name],t_SelectFields[Fields to Be Brought to Committee],FALSE)</f>
        <v>0</v>
      </c>
      <c r="AT78" s="56" t="s">
        <v>100</v>
      </c>
      <c r="AU78" t="s">
        <v>759</v>
      </c>
      <c r="AV78" t="b">
        <f>_xlfn.XLOOKUP(t_prov[[#This Row],[Field Name]],t_VHIUseOnly[(Green Fields=Approved)],t_VHIUseOnly[Final],)</f>
        <v>0</v>
      </c>
      <c r="AW78" s="57" t="s">
        <v>738</v>
      </c>
      <c r="AX78" s="57" t="s">
        <v>738</v>
      </c>
      <c r="AY78" s="57" t="s">
        <v>738</v>
      </c>
      <c r="AZ78" s="57" t="s">
        <v>709</v>
      </c>
      <c r="BA78" s="57" t="s">
        <v>709</v>
      </c>
      <c r="BB78" s="57" t="s">
        <v>709</v>
      </c>
      <c r="BC78" s="57" t="s">
        <v>709</v>
      </c>
      <c r="BD78" s="57" t="s">
        <v>709</v>
      </c>
      <c r="BE78" s="57" t="str">
        <f>IF(COUNTIF($A$6:$A$337,t_prov[[#This Row],[Field Name]])&gt;0,"y","n")</f>
        <v>y</v>
      </c>
    </row>
    <row r="79" spans="1:57" x14ac:dyDescent="0.25">
      <c r="A79" t="s">
        <v>170</v>
      </c>
      <c r="B79" t="b">
        <f t="shared" si="1"/>
        <v>1</v>
      </c>
      <c r="AF79" s="55" t="b">
        <f>_xlfn.XLOOKUP(t_serv[[#This Row],[Field Name]],t_SelectFields[Field Name],t_SelectFields[Fields to Be Brought to Committee],FALSE)</f>
        <v>0</v>
      </c>
      <c r="AG79" t="s">
        <v>72</v>
      </c>
      <c r="AH79" t="s">
        <v>749</v>
      </c>
      <c r="AI79" t="b">
        <f>_xlfn.XLOOKUP(t_serv[[#This Row],[Field Name]],t_VHIUseOnly[(Green Fields=Approved)],t_VHIUseOnly[Final],)</f>
        <v>0</v>
      </c>
      <c r="AJ79" s="57" t="s">
        <v>738</v>
      </c>
      <c r="AK79" s="57" t="s">
        <v>709</v>
      </c>
      <c r="AL79" s="57" t="s">
        <v>709</v>
      </c>
      <c r="AM79" s="57" t="s">
        <v>709</v>
      </c>
      <c r="AN79" s="57" t="s">
        <v>709</v>
      </c>
      <c r="AO79" s="57" t="s">
        <v>709</v>
      </c>
      <c r="AP79" s="57" t="s">
        <v>709</v>
      </c>
      <c r="AQ79" s="57" t="str">
        <f>IF(COUNTIF($A$6:$A$337,t_serv[[#This Row],[Field Name]])&gt;0,"y","n")</f>
        <v>y</v>
      </c>
      <c r="AS79" s="55" t="b">
        <f>_xlfn.XLOOKUP(t_prov[[#This Row],[Field Name]],t_SelectFields[Field Name],t_SelectFields[Fields to Be Brought to Committee],FALSE)</f>
        <v>0</v>
      </c>
      <c r="AT79" s="56" t="s">
        <v>360</v>
      </c>
      <c r="AU79" t="s">
        <v>759</v>
      </c>
      <c r="AV79" t="b">
        <f>_xlfn.XLOOKUP(t_prov[[#This Row],[Field Name]],t_VHIUseOnly[(Green Fields=Approved)],t_VHIUseOnly[Final],)</f>
        <v>0</v>
      </c>
      <c r="AW79" s="57" t="s">
        <v>738</v>
      </c>
      <c r="AX79" s="57" t="s">
        <v>738</v>
      </c>
      <c r="AY79" s="57" t="s">
        <v>738</v>
      </c>
      <c r="AZ79" s="57" t="s">
        <v>709</v>
      </c>
      <c r="BA79" s="57" t="s">
        <v>709</v>
      </c>
      <c r="BB79" s="57" t="s">
        <v>709</v>
      </c>
      <c r="BC79" s="57" t="s">
        <v>709</v>
      </c>
      <c r="BD79" s="57" t="s">
        <v>709</v>
      </c>
      <c r="BE79" s="57" t="str">
        <f>IF(COUNTIF($A$6:$A$337,t_prov[[#This Row],[Field Name]])&gt;0,"y","n")</f>
        <v>y</v>
      </c>
    </row>
    <row r="80" spans="1:57" x14ac:dyDescent="0.25">
      <c r="A80" t="s">
        <v>176</v>
      </c>
      <c r="B80" t="b">
        <f t="shared" si="1"/>
        <v>1</v>
      </c>
      <c r="AF80" s="55" t="b">
        <f>_xlfn.XLOOKUP(t_serv[[#This Row],[Field Name]],t_SelectFields[Field Name],t_SelectFields[Fields to Be Brought to Committee],FALSE)</f>
        <v>0</v>
      </c>
      <c r="AG80" t="s">
        <v>73</v>
      </c>
      <c r="AH80" t="s">
        <v>749</v>
      </c>
      <c r="AI80" t="b">
        <f>_xlfn.XLOOKUP(t_serv[[#This Row],[Field Name]],t_VHIUseOnly[(Green Fields=Approved)],t_VHIUseOnly[Final],)</f>
        <v>0</v>
      </c>
      <c r="AJ80" s="57" t="s">
        <v>738</v>
      </c>
      <c r="AK80" s="57" t="s">
        <v>709</v>
      </c>
      <c r="AL80" s="57" t="s">
        <v>709</v>
      </c>
      <c r="AM80" s="57" t="s">
        <v>709</v>
      </c>
      <c r="AN80" s="57" t="s">
        <v>709</v>
      </c>
      <c r="AO80" s="57" t="s">
        <v>709</v>
      </c>
      <c r="AP80" s="57" t="s">
        <v>709</v>
      </c>
      <c r="AQ80" s="57" t="str">
        <f>IF(COUNTIF($A$6:$A$337,t_serv[[#This Row],[Field Name]])&gt;0,"y","n")</f>
        <v>y</v>
      </c>
      <c r="AS80" s="55" t="b">
        <f>_xlfn.XLOOKUP(t_prov[[#This Row],[Field Name]],t_SelectFields[Field Name],t_SelectFields[Fields to Be Brought to Committee],FALSE)</f>
        <v>0</v>
      </c>
      <c r="AT80" s="56" t="s">
        <v>101</v>
      </c>
      <c r="AU80" t="s">
        <v>759</v>
      </c>
      <c r="AV80" t="b">
        <f>_xlfn.XLOOKUP(t_prov[[#This Row],[Field Name]],t_VHIUseOnly[(Green Fields=Approved)],t_VHIUseOnly[Final],)</f>
        <v>0</v>
      </c>
      <c r="AW80" s="57" t="s">
        <v>738</v>
      </c>
      <c r="AX80" s="57" t="s">
        <v>738</v>
      </c>
      <c r="AY80" s="57" t="s">
        <v>738</v>
      </c>
      <c r="AZ80" s="57" t="s">
        <v>709</v>
      </c>
      <c r="BA80" s="57" t="s">
        <v>709</v>
      </c>
      <c r="BB80" s="57" t="s">
        <v>709</v>
      </c>
      <c r="BC80" s="57" t="s">
        <v>709</v>
      </c>
      <c r="BD80" s="57" t="s">
        <v>709</v>
      </c>
      <c r="BE80" s="57" t="str">
        <f>IF(COUNTIF($A$6:$A$337,t_prov[[#This Row],[Field Name]])&gt;0,"y","n")</f>
        <v>y</v>
      </c>
    </row>
    <row r="81" spans="1:57" x14ac:dyDescent="0.25">
      <c r="A81" t="s">
        <v>604</v>
      </c>
      <c r="B81" t="b">
        <f t="shared" si="1"/>
        <v>1</v>
      </c>
      <c r="AF81" s="55" t="b">
        <f>_xlfn.XLOOKUP(t_serv[[#This Row],[Field Name]],t_SelectFields[Field Name],t_SelectFields[Fields to Be Brought to Committee],FALSE)</f>
        <v>0</v>
      </c>
      <c r="AG81" t="s">
        <v>74</v>
      </c>
      <c r="AH81" t="s">
        <v>749</v>
      </c>
      <c r="AI81" t="b">
        <f>_xlfn.XLOOKUP(t_serv[[#This Row],[Field Name]],t_VHIUseOnly[(Green Fields=Approved)],t_VHIUseOnly[Final],)</f>
        <v>0</v>
      </c>
      <c r="AJ81" s="57" t="s">
        <v>738</v>
      </c>
      <c r="AK81" s="57" t="s">
        <v>709</v>
      </c>
      <c r="AL81" s="57" t="s">
        <v>709</v>
      </c>
      <c r="AM81" s="57" t="s">
        <v>709</v>
      </c>
      <c r="AN81" s="57" t="s">
        <v>709</v>
      </c>
      <c r="AO81" s="57" t="s">
        <v>709</v>
      </c>
      <c r="AP81" s="57" t="s">
        <v>709</v>
      </c>
      <c r="AQ81" s="57" t="str">
        <f>IF(COUNTIF($A$6:$A$337,t_serv[[#This Row],[Field Name]])&gt;0,"y","n")</f>
        <v>y</v>
      </c>
      <c r="AS81" s="55" t="b">
        <f>_xlfn.XLOOKUP(t_prov[[#This Row],[Field Name]],t_SelectFields[Field Name],t_SelectFields[Fields to Be Brought to Committee],FALSE)</f>
        <v>0</v>
      </c>
      <c r="AT81" s="56" t="s">
        <v>371</v>
      </c>
      <c r="AU81" t="s">
        <v>759</v>
      </c>
      <c r="AV81" t="b">
        <f>_xlfn.XLOOKUP(t_prov[[#This Row],[Field Name]],t_VHIUseOnly[(Green Fields=Approved)],t_VHIUseOnly[Final],)</f>
        <v>0</v>
      </c>
      <c r="AW81" s="57" t="s">
        <v>738</v>
      </c>
      <c r="AX81" s="57" t="s">
        <v>738</v>
      </c>
      <c r="AY81" s="57" t="s">
        <v>738</v>
      </c>
      <c r="AZ81" s="57" t="s">
        <v>709</v>
      </c>
      <c r="BA81" s="57" t="s">
        <v>709</v>
      </c>
      <c r="BB81" s="57" t="s">
        <v>709</v>
      </c>
      <c r="BC81" s="57" t="s">
        <v>709</v>
      </c>
      <c r="BD81" s="57" t="s">
        <v>709</v>
      </c>
      <c r="BE81" s="57" t="str">
        <f>IF(COUNTIF($A$6:$A$337,t_prov[[#This Row],[Field Name]])&gt;0,"y","n")</f>
        <v>y</v>
      </c>
    </row>
    <row r="82" spans="1:57" x14ac:dyDescent="0.25">
      <c r="A82" t="s">
        <v>451</v>
      </c>
      <c r="B82" t="b">
        <f t="shared" si="1"/>
        <v>1</v>
      </c>
      <c r="AF82" s="55" t="b">
        <f>_xlfn.XLOOKUP(t_serv[[#This Row],[Field Name]],t_SelectFields[Field Name],t_SelectFields[Fields to Be Brought to Committee],FALSE)</f>
        <v>0</v>
      </c>
      <c r="AG82" t="s">
        <v>305</v>
      </c>
      <c r="AH82" t="s">
        <v>747</v>
      </c>
      <c r="AI82" t="b">
        <f>_xlfn.XLOOKUP(t_serv[[#This Row],[Field Name]],t_VHIUseOnly[(Green Fields=Approved)],t_VHIUseOnly[Final],)</f>
        <v>0</v>
      </c>
      <c r="AJ82" s="57" t="s">
        <v>738</v>
      </c>
      <c r="AK82" s="57" t="s">
        <v>709</v>
      </c>
      <c r="AL82" s="57" t="s">
        <v>709</v>
      </c>
      <c r="AM82" s="57" t="s">
        <v>709</v>
      </c>
      <c r="AN82" s="57" t="s">
        <v>709</v>
      </c>
      <c r="AO82" s="57" t="s">
        <v>709</v>
      </c>
      <c r="AP82" s="57" t="s">
        <v>709</v>
      </c>
      <c r="AQ82" s="57" t="str">
        <f>IF(COUNTIF($A$6:$A$337,t_serv[[#This Row],[Field Name]])&gt;0,"y","n")</f>
        <v>y</v>
      </c>
      <c r="AS82" s="55" t="b">
        <f>_xlfn.XLOOKUP(t_prov[[#This Row],[Field Name]],t_SelectFields[Field Name],t_SelectFields[Fields to Be Brought to Committee],FALSE)</f>
        <v>0</v>
      </c>
      <c r="AT82" s="56" t="s">
        <v>514</v>
      </c>
      <c r="AU82" t="s">
        <v>759</v>
      </c>
      <c r="AV82" t="b">
        <f>_xlfn.XLOOKUP(t_prov[[#This Row],[Field Name]],t_VHIUseOnly[(Green Fields=Approved)],t_VHIUseOnly[Final],)</f>
        <v>0</v>
      </c>
      <c r="AW82" s="57" t="s">
        <v>738</v>
      </c>
      <c r="AX82" s="57" t="s">
        <v>738</v>
      </c>
      <c r="AY82" s="57" t="s">
        <v>738</v>
      </c>
      <c r="AZ82" s="57" t="s">
        <v>709</v>
      </c>
      <c r="BA82" s="57" t="s">
        <v>709</v>
      </c>
      <c r="BB82" s="57" t="s">
        <v>709</v>
      </c>
      <c r="BC82" s="57" t="s">
        <v>709</v>
      </c>
      <c r="BD82" s="57" t="s">
        <v>709</v>
      </c>
      <c r="BE82" s="57" t="str">
        <f>IF(COUNTIF($A$6:$A$337,t_prov[[#This Row],[Field Name]])&gt;0,"y","n")</f>
        <v>y</v>
      </c>
    </row>
    <row r="83" spans="1:57" x14ac:dyDescent="0.25">
      <c r="A83" t="s">
        <v>452</v>
      </c>
      <c r="B83" t="b">
        <f t="shared" si="1"/>
        <v>1</v>
      </c>
      <c r="BE83" s="57"/>
    </row>
    <row r="84" spans="1:57" x14ac:dyDescent="0.25">
      <c r="A84" t="s">
        <v>453</v>
      </c>
      <c r="B84" t="b">
        <f t="shared" si="1"/>
        <v>1</v>
      </c>
    </row>
    <row r="85" spans="1:57" x14ac:dyDescent="0.25">
      <c r="A85" t="s">
        <v>387</v>
      </c>
      <c r="B85" t="b">
        <f t="shared" si="1"/>
        <v>1</v>
      </c>
    </row>
    <row r="86" spans="1:57" x14ac:dyDescent="0.25">
      <c r="A86" t="s">
        <v>388</v>
      </c>
      <c r="B86" t="b">
        <f t="shared" si="1"/>
        <v>1</v>
      </c>
    </row>
    <row r="87" spans="1:57" x14ac:dyDescent="0.25">
      <c r="A87" t="s">
        <v>389</v>
      </c>
      <c r="B87" t="b">
        <f t="shared" si="1"/>
        <v>1</v>
      </c>
    </row>
    <row r="88" spans="1:57" x14ac:dyDescent="0.25">
      <c r="A88" t="s">
        <v>390</v>
      </c>
      <c r="B88" t="b">
        <f t="shared" si="1"/>
        <v>1</v>
      </c>
    </row>
    <row r="89" spans="1:57" x14ac:dyDescent="0.25">
      <c r="A89" t="s">
        <v>391</v>
      </c>
      <c r="B89" t="b">
        <f t="shared" si="1"/>
        <v>1</v>
      </c>
    </row>
    <row r="90" spans="1:57" x14ac:dyDescent="0.25">
      <c r="A90" t="s">
        <v>392</v>
      </c>
      <c r="B90" t="b">
        <f t="shared" si="1"/>
        <v>1</v>
      </c>
    </row>
    <row r="91" spans="1:57" x14ac:dyDescent="0.25">
      <c r="A91" t="s">
        <v>393</v>
      </c>
      <c r="B91" t="b">
        <f t="shared" si="1"/>
        <v>1</v>
      </c>
    </row>
    <row r="92" spans="1:57" x14ac:dyDescent="0.25">
      <c r="A92" t="s">
        <v>394</v>
      </c>
      <c r="B92" t="b">
        <f t="shared" si="1"/>
        <v>1</v>
      </c>
    </row>
    <row r="93" spans="1:57" x14ac:dyDescent="0.25">
      <c r="A93" t="s">
        <v>42</v>
      </c>
      <c r="B93" t="b">
        <f t="shared" si="1"/>
        <v>1</v>
      </c>
    </row>
    <row r="94" spans="1:57" x14ac:dyDescent="0.25">
      <c r="A94" t="s">
        <v>43</v>
      </c>
      <c r="B94" t="b">
        <f t="shared" si="1"/>
        <v>1</v>
      </c>
    </row>
    <row r="95" spans="1:57" x14ac:dyDescent="0.25">
      <c r="A95" t="s">
        <v>44</v>
      </c>
      <c r="B95" t="b">
        <f t="shared" si="1"/>
        <v>1</v>
      </c>
    </row>
    <row r="96" spans="1:57" x14ac:dyDescent="0.25">
      <c r="A96" t="s">
        <v>45</v>
      </c>
      <c r="B96" t="b">
        <f t="shared" si="1"/>
        <v>1</v>
      </c>
    </row>
    <row r="97" spans="1:2" x14ac:dyDescent="0.25">
      <c r="A97" t="s">
        <v>46</v>
      </c>
      <c r="B97" t="b">
        <f t="shared" si="1"/>
        <v>1</v>
      </c>
    </row>
    <row r="98" spans="1:2" x14ac:dyDescent="0.25">
      <c r="A98" t="s">
        <v>47</v>
      </c>
      <c r="B98" t="b">
        <f t="shared" si="1"/>
        <v>1</v>
      </c>
    </row>
    <row r="99" spans="1:2" x14ac:dyDescent="0.25">
      <c r="A99" t="s">
        <v>420</v>
      </c>
      <c r="B99" t="b">
        <f t="shared" si="1"/>
        <v>1</v>
      </c>
    </row>
    <row r="100" spans="1:2" x14ac:dyDescent="0.25">
      <c r="A100" t="s">
        <v>48</v>
      </c>
      <c r="B100" t="b">
        <f t="shared" si="1"/>
        <v>1</v>
      </c>
    </row>
    <row r="101" spans="1:2" x14ac:dyDescent="0.25">
      <c r="A101" t="s">
        <v>14</v>
      </c>
      <c r="B101" t="b">
        <f t="shared" si="1"/>
        <v>1</v>
      </c>
    </row>
    <row r="102" spans="1:2" x14ac:dyDescent="0.25">
      <c r="A102" t="s">
        <v>15</v>
      </c>
      <c r="B102" t="b">
        <f t="shared" si="1"/>
        <v>1</v>
      </c>
    </row>
    <row r="103" spans="1:2" x14ac:dyDescent="0.25">
      <c r="A103" t="s">
        <v>418</v>
      </c>
      <c r="B103" t="b">
        <f t="shared" si="1"/>
        <v>1</v>
      </c>
    </row>
    <row r="104" spans="1:2" x14ac:dyDescent="0.25">
      <c r="A104" t="s">
        <v>416</v>
      </c>
      <c r="B104" t="b">
        <f t="shared" si="1"/>
        <v>1</v>
      </c>
    </row>
    <row r="105" spans="1:2" x14ac:dyDescent="0.25">
      <c r="A105" t="s">
        <v>412</v>
      </c>
      <c r="B105" t="b">
        <f t="shared" si="1"/>
        <v>1</v>
      </c>
    </row>
    <row r="106" spans="1:2" x14ac:dyDescent="0.25">
      <c r="A106" t="s">
        <v>518</v>
      </c>
      <c r="B106" t="b">
        <f t="shared" si="1"/>
        <v>1</v>
      </c>
    </row>
    <row r="107" spans="1:2" x14ac:dyDescent="0.25">
      <c r="A107" t="s">
        <v>519</v>
      </c>
      <c r="B107" t="b">
        <f t="shared" si="1"/>
        <v>1</v>
      </c>
    </row>
    <row r="108" spans="1:2" x14ac:dyDescent="0.25">
      <c r="A108" t="s">
        <v>421</v>
      </c>
      <c r="B108" t="b">
        <f t="shared" si="1"/>
        <v>1</v>
      </c>
    </row>
    <row r="109" spans="1:2" x14ac:dyDescent="0.25">
      <c r="A109" t="s">
        <v>422</v>
      </c>
      <c r="B109" t="b">
        <f t="shared" si="1"/>
        <v>1</v>
      </c>
    </row>
    <row r="110" spans="1:2" x14ac:dyDescent="0.25">
      <c r="A110" t="s">
        <v>16</v>
      </c>
      <c r="B110" t="b">
        <f t="shared" si="1"/>
        <v>1</v>
      </c>
    </row>
    <row r="111" spans="1:2" x14ac:dyDescent="0.25">
      <c r="A111" t="s">
        <v>56</v>
      </c>
      <c r="B111" t="b">
        <f t="shared" si="1"/>
        <v>1</v>
      </c>
    </row>
    <row r="112" spans="1:2" x14ac:dyDescent="0.25">
      <c r="A112" t="s">
        <v>57</v>
      </c>
      <c r="B112" t="b">
        <f t="shared" si="1"/>
        <v>1</v>
      </c>
    </row>
    <row r="113" spans="1:2" x14ac:dyDescent="0.25">
      <c r="A113" t="s">
        <v>395</v>
      </c>
      <c r="B113" t="b">
        <f t="shared" si="1"/>
        <v>1</v>
      </c>
    </row>
    <row r="114" spans="1:2" x14ac:dyDescent="0.25">
      <c r="A114" t="s">
        <v>104</v>
      </c>
      <c r="B114" t="b">
        <f t="shared" si="1"/>
        <v>1</v>
      </c>
    </row>
    <row r="115" spans="1:2" x14ac:dyDescent="0.25">
      <c r="A115" t="s">
        <v>688</v>
      </c>
      <c r="B115" t="b">
        <f t="shared" si="1"/>
        <v>1</v>
      </c>
    </row>
    <row r="116" spans="1:2" x14ac:dyDescent="0.25">
      <c r="A116" t="s">
        <v>689</v>
      </c>
      <c r="B116" t="b">
        <f t="shared" si="1"/>
        <v>1</v>
      </c>
    </row>
    <row r="117" spans="1:2" x14ac:dyDescent="0.25">
      <c r="A117" t="s">
        <v>691</v>
      </c>
      <c r="B117" t="b">
        <f t="shared" si="1"/>
        <v>1</v>
      </c>
    </row>
    <row r="118" spans="1:2" x14ac:dyDescent="0.25">
      <c r="A118" t="s">
        <v>692</v>
      </c>
      <c r="B118" t="b">
        <f t="shared" si="1"/>
        <v>1</v>
      </c>
    </row>
    <row r="119" spans="1:2" x14ac:dyDescent="0.25">
      <c r="A119" t="s">
        <v>704</v>
      </c>
      <c r="B119" t="b">
        <f t="shared" si="1"/>
        <v>1</v>
      </c>
    </row>
    <row r="120" spans="1:2" x14ac:dyDescent="0.25">
      <c r="A120" t="s">
        <v>706</v>
      </c>
      <c r="B120" t="b">
        <f t="shared" si="1"/>
        <v>1</v>
      </c>
    </row>
    <row r="121" spans="1:2" x14ac:dyDescent="0.25">
      <c r="A121" t="s">
        <v>705</v>
      </c>
      <c r="B121" t="b">
        <f t="shared" si="1"/>
        <v>1</v>
      </c>
    </row>
    <row r="122" spans="1:2" x14ac:dyDescent="0.25">
      <c r="A122" t="s">
        <v>707</v>
      </c>
      <c r="B122" t="b">
        <f t="shared" si="1"/>
        <v>1</v>
      </c>
    </row>
    <row r="123" spans="1:2" x14ac:dyDescent="0.25">
      <c r="A123" t="s">
        <v>105</v>
      </c>
      <c r="B123" t="b">
        <f t="shared" si="1"/>
        <v>1</v>
      </c>
    </row>
    <row r="124" spans="1:2" x14ac:dyDescent="0.25">
      <c r="A124" t="s">
        <v>106</v>
      </c>
      <c r="B124" t="b">
        <f t="shared" si="1"/>
        <v>1</v>
      </c>
    </row>
    <row r="125" spans="1:2" x14ac:dyDescent="0.25">
      <c r="A125" t="s">
        <v>107</v>
      </c>
      <c r="B125" t="b">
        <f t="shared" si="1"/>
        <v>1</v>
      </c>
    </row>
    <row r="126" spans="1:2" x14ac:dyDescent="0.25">
      <c r="A126" t="s">
        <v>108</v>
      </c>
      <c r="B126" t="b">
        <f t="shared" si="1"/>
        <v>1</v>
      </c>
    </row>
    <row r="127" spans="1:2" x14ac:dyDescent="0.25">
      <c r="A127" t="s">
        <v>396</v>
      </c>
      <c r="B127" t="b">
        <f t="shared" si="1"/>
        <v>1</v>
      </c>
    </row>
    <row r="128" spans="1:2" x14ac:dyDescent="0.25">
      <c r="A128" t="s">
        <v>397</v>
      </c>
      <c r="B128" t="b">
        <f t="shared" si="1"/>
        <v>1</v>
      </c>
    </row>
    <row r="129" spans="1:2" x14ac:dyDescent="0.25">
      <c r="A129" t="s">
        <v>293</v>
      </c>
      <c r="B129" t="b">
        <f t="shared" si="1"/>
        <v>1</v>
      </c>
    </row>
    <row r="130" spans="1:2" x14ac:dyDescent="0.25">
      <c r="A130" t="s">
        <v>295</v>
      </c>
      <c r="B130" t="b">
        <f t="shared" si="1"/>
        <v>1</v>
      </c>
    </row>
    <row r="131" spans="1:2" x14ac:dyDescent="0.25">
      <c r="A131" t="s">
        <v>109</v>
      </c>
      <c r="B131" t="b">
        <f t="shared" si="1"/>
        <v>1</v>
      </c>
    </row>
    <row r="132" spans="1:2" x14ac:dyDescent="0.25">
      <c r="A132" t="s">
        <v>8</v>
      </c>
      <c r="B132" t="b">
        <f t="shared" si="1"/>
        <v>1</v>
      </c>
    </row>
    <row r="133" spans="1:2" x14ac:dyDescent="0.25">
      <c r="A133" t="s">
        <v>9</v>
      </c>
      <c r="B133" t="b">
        <f t="shared" si="1"/>
        <v>1</v>
      </c>
    </row>
    <row r="134" spans="1:2" x14ac:dyDescent="0.25">
      <c r="A134" t="s">
        <v>111</v>
      </c>
      <c r="B134" t="b">
        <f t="shared" ref="B134:B197" si="2">IF(COUNTIF($E$5:$DX$325,A134)&gt;0,TRUE,FALSE)</f>
        <v>1</v>
      </c>
    </row>
    <row r="135" spans="1:2" x14ac:dyDescent="0.25">
      <c r="A135" t="s">
        <v>36</v>
      </c>
      <c r="B135" t="b">
        <f t="shared" si="2"/>
        <v>1</v>
      </c>
    </row>
    <row r="136" spans="1:2" x14ac:dyDescent="0.25">
      <c r="A136" t="s">
        <v>37</v>
      </c>
      <c r="B136" t="b">
        <f t="shared" si="2"/>
        <v>1</v>
      </c>
    </row>
    <row r="137" spans="1:2" x14ac:dyDescent="0.25">
      <c r="A137" t="s">
        <v>110</v>
      </c>
      <c r="B137" t="b">
        <f t="shared" si="2"/>
        <v>1</v>
      </c>
    </row>
    <row r="138" spans="1:2" x14ac:dyDescent="0.25">
      <c r="A138" t="s">
        <v>10</v>
      </c>
      <c r="B138" t="b">
        <f t="shared" si="2"/>
        <v>1</v>
      </c>
    </row>
    <row r="139" spans="1:2" x14ac:dyDescent="0.25">
      <c r="A139" t="s">
        <v>475</v>
      </c>
      <c r="B139" t="b">
        <f t="shared" si="2"/>
        <v>1</v>
      </c>
    </row>
    <row r="140" spans="1:2" x14ac:dyDescent="0.25">
      <c r="A140" t="s">
        <v>476</v>
      </c>
      <c r="B140" t="b">
        <f t="shared" si="2"/>
        <v>1</v>
      </c>
    </row>
    <row r="141" spans="1:2" x14ac:dyDescent="0.25">
      <c r="A141" t="s">
        <v>477</v>
      </c>
      <c r="B141" t="b">
        <f t="shared" si="2"/>
        <v>1</v>
      </c>
    </row>
    <row r="142" spans="1:2" x14ac:dyDescent="0.25">
      <c r="A142" t="s">
        <v>478</v>
      </c>
      <c r="B142" t="b">
        <f t="shared" si="2"/>
        <v>1</v>
      </c>
    </row>
    <row r="143" spans="1:2" x14ac:dyDescent="0.25">
      <c r="A143" t="s">
        <v>479</v>
      </c>
      <c r="B143" t="b">
        <f t="shared" si="2"/>
        <v>1</v>
      </c>
    </row>
    <row r="144" spans="1:2" x14ac:dyDescent="0.25">
      <c r="A144" t="s">
        <v>11</v>
      </c>
      <c r="B144" t="b">
        <f t="shared" si="2"/>
        <v>1</v>
      </c>
    </row>
    <row r="145" spans="1:2" x14ac:dyDescent="0.25">
      <c r="A145" t="s">
        <v>480</v>
      </c>
      <c r="B145" t="b">
        <f t="shared" si="2"/>
        <v>1</v>
      </c>
    </row>
    <row r="146" spans="1:2" x14ac:dyDescent="0.25">
      <c r="A146" t="s">
        <v>481</v>
      </c>
      <c r="B146" t="b">
        <f t="shared" si="2"/>
        <v>1</v>
      </c>
    </row>
    <row r="147" spans="1:2" x14ac:dyDescent="0.25">
      <c r="A147" t="s">
        <v>544</v>
      </c>
      <c r="B147" t="b">
        <f t="shared" si="2"/>
        <v>1</v>
      </c>
    </row>
    <row r="148" spans="1:2" x14ac:dyDescent="0.25">
      <c r="A148" t="s">
        <v>257</v>
      </c>
      <c r="B148" t="b">
        <f t="shared" si="2"/>
        <v>1</v>
      </c>
    </row>
    <row r="149" spans="1:2" x14ac:dyDescent="0.25">
      <c r="A149" t="s">
        <v>398</v>
      </c>
      <c r="B149" t="b">
        <f t="shared" si="2"/>
        <v>1</v>
      </c>
    </row>
    <row r="150" spans="1:2" x14ac:dyDescent="0.25">
      <c r="A150" t="s">
        <v>399</v>
      </c>
      <c r="B150" t="b">
        <f t="shared" si="2"/>
        <v>1</v>
      </c>
    </row>
    <row r="151" spans="1:2" x14ac:dyDescent="0.25">
      <c r="A151" t="s">
        <v>400</v>
      </c>
      <c r="B151" t="b">
        <f t="shared" si="2"/>
        <v>1</v>
      </c>
    </row>
    <row r="152" spans="1:2" x14ac:dyDescent="0.25">
      <c r="A152" t="s">
        <v>401</v>
      </c>
      <c r="B152" t="b">
        <f t="shared" si="2"/>
        <v>1</v>
      </c>
    </row>
    <row r="153" spans="1:2" x14ac:dyDescent="0.25">
      <c r="A153" t="s">
        <v>6</v>
      </c>
      <c r="B153" t="b">
        <f t="shared" si="2"/>
        <v>1</v>
      </c>
    </row>
    <row r="154" spans="1:2" x14ac:dyDescent="0.25">
      <c r="A154" t="s">
        <v>7</v>
      </c>
      <c r="B154" t="b">
        <f t="shared" si="2"/>
        <v>1</v>
      </c>
    </row>
    <row r="155" spans="1:2" x14ac:dyDescent="0.25">
      <c r="A155" t="s">
        <v>404</v>
      </c>
      <c r="B155" t="b">
        <f t="shared" si="2"/>
        <v>1</v>
      </c>
    </row>
    <row r="156" spans="1:2" x14ac:dyDescent="0.25">
      <c r="A156" t="s">
        <v>12</v>
      </c>
      <c r="B156" t="b">
        <f t="shared" si="2"/>
        <v>1</v>
      </c>
    </row>
    <row r="157" spans="1:2" x14ac:dyDescent="0.25">
      <c r="A157" t="s">
        <v>13</v>
      </c>
      <c r="B157" t="b">
        <f t="shared" si="2"/>
        <v>1</v>
      </c>
    </row>
    <row r="158" spans="1:2" x14ac:dyDescent="0.25">
      <c r="A158" t="s">
        <v>258</v>
      </c>
      <c r="B158" t="b">
        <f t="shared" si="2"/>
        <v>1</v>
      </c>
    </row>
    <row r="159" spans="1:2" x14ac:dyDescent="0.25">
      <c r="A159" t="s">
        <v>405</v>
      </c>
      <c r="B159" t="b">
        <f t="shared" si="2"/>
        <v>1</v>
      </c>
    </row>
    <row r="160" spans="1:2" x14ac:dyDescent="0.25">
      <c r="A160" t="s">
        <v>406</v>
      </c>
      <c r="B160" t="b">
        <f t="shared" si="2"/>
        <v>1</v>
      </c>
    </row>
    <row r="161" spans="1:2" x14ac:dyDescent="0.25">
      <c r="A161" t="s">
        <v>53</v>
      </c>
      <c r="B161" t="b">
        <f t="shared" si="2"/>
        <v>1</v>
      </c>
    </row>
    <row r="162" spans="1:2" x14ac:dyDescent="0.25">
      <c r="A162" t="s">
        <v>407</v>
      </c>
      <c r="B162" t="b">
        <f t="shared" si="2"/>
        <v>1</v>
      </c>
    </row>
    <row r="163" spans="1:2" x14ac:dyDescent="0.25">
      <c r="A163" t="s">
        <v>637</v>
      </c>
      <c r="B163" t="b">
        <f t="shared" si="2"/>
        <v>1</v>
      </c>
    </row>
    <row r="164" spans="1:2" x14ac:dyDescent="0.25">
      <c r="A164" t="s">
        <v>52</v>
      </c>
      <c r="B164" t="b">
        <f t="shared" si="2"/>
        <v>1</v>
      </c>
    </row>
    <row r="165" spans="1:2" x14ac:dyDescent="0.25">
      <c r="A165" t="s">
        <v>454</v>
      </c>
      <c r="B165" t="b">
        <f t="shared" si="2"/>
        <v>1</v>
      </c>
    </row>
    <row r="166" spans="1:2" x14ac:dyDescent="0.25">
      <c r="A166" t="s">
        <v>408</v>
      </c>
      <c r="B166" t="b">
        <f t="shared" si="2"/>
        <v>1</v>
      </c>
    </row>
    <row r="167" spans="1:2" x14ac:dyDescent="0.25">
      <c r="A167" t="s">
        <v>640</v>
      </c>
      <c r="B167" t="b">
        <f t="shared" si="2"/>
        <v>1</v>
      </c>
    </row>
    <row r="168" spans="1:2" x14ac:dyDescent="0.25">
      <c r="A168" t="s">
        <v>59</v>
      </c>
      <c r="B168" t="b">
        <f t="shared" si="2"/>
        <v>1</v>
      </c>
    </row>
    <row r="169" spans="1:2" x14ac:dyDescent="0.25">
      <c r="A169" t="s">
        <v>60</v>
      </c>
      <c r="B169" t="b">
        <f t="shared" si="2"/>
        <v>1</v>
      </c>
    </row>
    <row r="170" spans="1:2" x14ac:dyDescent="0.25">
      <c r="A170" t="s">
        <v>273</v>
      </c>
      <c r="B170" t="b">
        <f t="shared" si="2"/>
        <v>1</v>
      </c>
    </row>
    <row r="171" spans="1:2" x14ac:dyDescent="0.25">
      <c r="A171" t="s">
        <v>61</v>
      </c>
      <c r="B171" t="b">
        <f t="shared" si="2"/>
        <v>1</v>
      </c>
    </row>
    <row r="172" spans="1:2" x14ac:dyDescent="0.25">
      <c r="A172" t="s">
        <v>62</v>
      </c>
      <c r="B172" t="b">
        <f t="shared" si="2"/>
        <v>1</v>
      </c>
    </row>
    <row r="173" spans="1:2" x14ac:dyDescent="0.25">
      <c r="A173" t="s">
        <v>278</v>
      </c>
      <c r="B173" t="b">
        <f t="shared" si="2"/>
        <v>1</v>
      </c>
    </row>
    <row r="174" spans="1:2" x14ac:dyDescent="0.25">
      <c r="A174" t="s">
        <v>63</v>
      </c>
      <c r="B174" t="b">
        <f t="shared" si="2"/>
        <v>1</v>
      </c>
    </row>
    <row r="175" spans="1:2" x14ac:dyDescent="0.25">
      <c r="A175" t="s">
        <v>272</v>
      </c>
      <c r="B175" t="b">
        <f t="shared" si="2"/>
        <v>1</v>
      </c>
    </row>
    <row r="176" spans="1:2" x14ac:dyDescent="0.25">
      <c r="A176" t="s">
        <v>64</v>
      </c>
      <c r="B176" t="b">
        <f t="shared" si="2"/>
        <v>1</v>
      </c>
    </row>
    <row r="177" spans="1:2" x14ac:dyDescent="0.25">
      <c r="A177" t="s">
        <v>65</v>
      </c>
      <c r="B177" t="b">
        <f t="shared" si="2"/>
        <v>1</v>
      </c>
    </row>
    <row r="178" spans="1:2" x14ac:dyDescent="0.25">
      <c r="A178" t="s">
        <v>66</v>
      </c>
      <c r="B178" t="b">
        <f t="shared" si="2"/>
        <v>1</v>
      </c>
    </row>
    <row r="179" spans="1:2" x14ac:dyDescent="0.25">
      <c r="A179" t="s">
        <v>67</v>
      </c>
      <c r="B179" t="b">
        <f t="shared" si="2"/>
        <v>1</v>
      </c>
    </row>
    <row r="180" spans="1:2" x14ac:dyDescent="0.25">
      <c r="A180" t="s">
        <v>68</v>
      </c>
      <c r="B180" t="b">
        <f t="shared" si="2"/>
        <v>1</v>
      </c>
    </row>
    <row r="181" spans="1:2" x14ac:dyDescent="0.25">
      <c r="A181" t="s">
        <v>69</v>
      </c>
      <c r="B181" t="b">
        <f t="shared" si="2"/>
        <v>1</v>
      </c>
    </row>
    <row r="182" spans="1:2" x14ac:dyDescent="0.25">
      <c r="A182" t="s">
        <v>103</v>
      </c>
      <c r="B182" t="b">
        <f t="shared" si="2"/>
        <v>1</v>
      </c>
    </row>
    <row r="183" spans="1:2" x14ac:dyDescent="0.25">
      <c r="A183" t="s">
        <v>70</v>
      </c>
      <c r="B183" t="b">
        <f t="shared" si="2"/>
        <v>1</v>
      </c>
    </row>
    <row r="184" spans="1:2" x14ac:dyDescent="0.25">
      <c r="A184" t="s">
        <v>410</v>
      </c>
      <c r="B184" t="b">
        <f t="shared" si="2"/>
        <v>1</v>
      </c>
    </row>
    <row r="185" spans="1:2" x14ac:dyDescent="0.25">
      <c r="A185" t="s">
        <v>411</v>
      </c>
      <c r="B185" t="b">
        <f t="shared" si="2"/>
        <v>1</v>
      </c>
    </row>
    <row r="186" spans="1:2" x14ac:dyDescent="0.25">
      <c r="A186" t="s">
        <v>409</v>
      </c>
      <c r="B186" t="b">
        <f t="shared" si="2"/>
        <v>1</v>
      </c>
    </row>
    <row r="187" spans="1:2" x14ac:dyDescent="0.25">
      <c r="A187" t="s">
        <v>82</v>
      </c>
      <c r="B187" t="b">
        <f t="shared" si="2"/>
        <v>1</v>
      </c>
    </row>
    <row r="188" spans="1:2" x14ac:dyDescent="0.25">
      <c r="A188" t="s">
        <v>83</v>
      </c>
      <c r="B188" t="b">
        <f t="shared" si="2"/>
        <v>1</v>
      </c>
    </row>
    <row r="189" spans="1:2" x14ac:dyDescent="0.25">
      <c r="A189" t="s">
        <v>84</v>
      </c>
      <c r="B189" t="b">
        <f t="shared" si="2"/>
        <v>1</v>
      </c>
    </row>
    <row r="190" spans="1:2" x14ac:dyDescent="0.25">
      <c r="A190" t="s">
        <v>326</v>
      </c>
      <c r="B190" t="b">
        <f t="shared" si="2"/>
        <v>1</v>
      </c>
    </row>
    <row r="191" spans="1:2" x14ac:dyDescent="0.25">
      <c r="A191" t="s">
        <v>85</v>
      </c>
      <c r="B191" t="b">
        <f t="shared" si="2"/>
        <v>1</v>
      </c>
    </row>
    <row r="192" spans="1:2" x14ac:dyDescent="0.25">
      <c r="A192" t="s">
        <v>327</v>
      </c>
      <c r="B192" t="b">
        <f t="shared" si="2"/>
        <v>1</v>
      </c>
    </row>
    <row r="193" spans="1:2" x14ac:dyDescent="0.25">
      <c r="A193" t="s">
        <v>86</v>
      </c>
      <c r="B193" t="b">
        <f t="shared" si="2"/>
        <v>1</v>
      </c>
    </row>
    <row r="194" spans="1:2" x14ac:dyDescent="0.25">
      <c r="A194" t="s">
        <v>328</v>
      </c>
      <c r="B194" t="b">
        <f t="shared" si="2"/>
        <v>1</v>
      </c>
    </row>
    <row r="195" spans="1:2" x14ac:dyDescent="0.25">
      <c r="A195" t="s">
        <v>484</v>
      </c>
      <c r="B195" t="b">
        <f t="shared" si="2"/>
        <v>1</v>
      </c>
    </row>
    <row r="196" spans="1:2" x14ac:dyDescent="0.25">
      <c r="A196" t="s">
        <v>485</v>
      </c>
      <c r="B196" t="b">
        <f t="shared" si="2"/>
        <v>1</v>
      </c>
    </row>
    <row r="197" spans="1:2" x14ac:dyDescent="0.25">
      <c r="A197" t="s">
        <v>486</v>
      </c>
      <c r="B197" t="b">
        <f t="shared" si="2"/>
        <v>1</v>
      </c>
    </row>
    <row r="198" spans="1:2" x14ac:dyDescent="0.25">
      <c r="A198" t="s">
        <v>488</v>
      </c>
      <c r="B198" t="b">
        <f t="shared" ref="B198:B261" si="3">IF(COUNTIF($E$5:$DX$325,A198)&gt;0,TRUE,FALSE)</f>
        <v>1</v>
      </c>
    </row>
    <row r="199" spans="1:2" x14ac:dyDescent="0.25">
      <c r="A199" t="s">
        <v>490</v>
      </c>
      <c r="B199" t="b">
        <f t="shared" si="3"/>
        <v>1</v>
      </c>
    </row>
    <row r="200" spans="1:2" x14ac:dyDescent="0.25">
      <c r="A200" t="s">
        <v>489</v>
      </c>
      <c r="B200" t="b">
        <f t="shared" si="3"/>
        <v>1</v>
      </c>
    </row>
    <row r="201" spans="1:2" x14ac:dyDescent="0.25">
      <c r="A201" t="s">
        <v>87</v>
      </c>
      <c r="B201" t="b">
        <f t="shared" si="3"/>
        <v>1</v>
      </c>
    </row>
    <row r="202" spans="1:2" x14ac:dyDescent="0.25">
      <c r="A202" t="s">
        <v>88</v>
      </c>
      <c r="B202" t="b">
        <f t="shared" si="3"/>
        <v>1</v>
      </c>
    </row>
    <row r="203" spans="1:2" x14ac:dyDescent="0.25">
      <c r="A203" t="s">
        <v>89</v>
      </c>
      <c r="B203" t="b">
        <f t="shared" si="3"/>
        <v>1</v>
      </c>
    </row>
    <row r="204" spans="1:2" x14ac:dyDescent="0.25">
      <c r="A204" t="s">
        <v>363</v>
      </c>
      <c r="B204" t="b">
        <f t="shared" si="3"/>
        <v>1</v>
      </c>
    </row>
    <row r="205" spans="1:2" x14ac:dyDescent="0.25">
      <c r="A205" t="s">
        <v>90</v>
      </c>
      <c r="B205" t="b">
        <f t="shared" si="3"/>
        <v>1</v>
      </c>
    </row>
    <row r="206" spans="1:2" x14ac:dyDescent="0.25">
      <c r="A206" t="s">
        <v>364</v>
      </c>
      <c r="B206" t="b">
        <f t="shared" si="3"/>
        <v>1</v>
      </c>
    </row>
    <row r="207" spans="1:2" x14ac:dyDescent="0.25">
      <c r="A207" t="s">
        <v>91</v>
      </c>
      <c r="B207" t="b">
        <f t="shared" si="3"/>
        <v>1</v>
      </c>
    </row>
    <row r="208" spans="1:2" x14ac:dyDescent="0.25">
      <c r="A208" t="s">
        <v>369</v>
      </c>
      <c r="B208" t="b">
        <f t="shared" si="3"/>
        <v>1</v>
      </c>
    </row>
    <row r="209" spans="1:2" x14ac:dyDescent="0.25">
      <c r="A209" t="s">
        <v>487</v>
      </c>
      <c r="B209" t="b">
        <f t="shared" si="3"/>
        <v>1</v>
      </c>
    </row>
    <row r="210" spans="1:2" x14ac:dyDescent="0.25">
      <c r="A210" t="s">
        <v>92</v>
      </c>
      <c r="B210" t="b">
        <f t="shared" si="3"/>
        <v>1</v>
      </c>
    </row>
    <row r="211" spans="1:2" x14ac:dyDescent="0.25">
      <c r="A211" t="s">
        <v>93</v>
      </c>
      <c r="B211" t="b">
        <f t="shared" si="3"/>
        <v>1</v>
      </c>
    </row>
    <row r="212" spans="1:2" x14ac:dyDescent="0.25">
      <c r="A212" t="s">
        <v>94</v>
      </c>
      <c r="B212" t="b">
        <f t="shared" si="3"/>
        <v>1</v>
      </c>
    </row>
    <row r="213" spans="1:2" x14ac:dyDescent="0.25">
      <c r="A213" t="s">
        <v>373</v>
      </c>
      <c r="B213" t="b">
        <f t="shared" si="3"/>
        <v>1</v>
      </c>
    </row>
    <row r="214" spans="1:2" x14ac:dyDescent="0.25">
      <c r="A214" t="s">
        <v>95</v>
      </c>
      <c r="B214" t="b">
        <f t="shared" si="3"/>
        <v>1</v>
      </c>
    </row>
    <row r="215" spans="1:2" x14ac:dyDescent="0.25">
      <c r="A215" t="s">
        <v>372</v>
      </c>
      <c r="B215" t="b">
        <f t="shared" si="3"/>
        <v>1</v>
      </c>
    </row>
    <row r="216" spans="1:2" x14ac:dyDescent="0.25">
      <c r="A216" t="s">
        <v>96</v>
      </c>
      <c r="B216" t="b">
        <f t="shared" si="3"/>
        <v>1</v>
      </c>
    </row>
    <row r="217" spans="1:2" x14ac:dyDescent="0.25">
      <c r="A217" t="s">
        <v>370</v>
      </c>
      <c r="B217" t="b">
        <f t="shared" si="3"/>
        <v>1</v>
      </c>
    </row>
    <row r="218" spans="1:2" x14ac:dyDescent="0.25">
      <c r="A218" t="s">
        <v>491</v>
      </c>
      <c r="B218" t="b">
        <f t="shared" si="3"/>
        <v>1</v>
      </c>
    </row>
    <row r="219" spans="1:2" x14ac:dyDescent="0.25">
      <c r="A219" t="s">
        <v>492</v>
      </c>
      <c r="B219" t="b">
        <f t="shared" si="3"/>
        <v>1</v>
      </c>
    </row>
    <row r="220" spans="1:2" x14ac:dyDescent="0.25">
      <c r="A220" t="s">
        <v>493</v>
      </c>
      <c r="B220" t="b">
        <f t="shared" si="3"/>
        <v>1</v>
      </c>
    </row>
    <row r="221" spans="1:2" x14ac:dyDescent="0.25">
      <c r="A221" t="s">
        <v>494</v>
      </c>
      <c r="B221" t="b">
        <f t="shared" si="3"/>
        <v>1</v>
      </c>
    </row>
    <row r="222" spans="1:2" x14ac:dyDescent="0.25">
      <c r="A222" t="s">
        <v>495</v>
      </c>
      <c r="B222" t="b">
        <f t="shared" si="3"/>
        <v>1</v>
      </c>
    </row>
    <row r="223" spans="1:2" x14ac:dyDescent="0.25">
      <c r="A223" t="s">
        <v>496</v>
      </c>
      <c r="B223" t="b">
        <f t="shared" si="3"/>
        <v>1</v>
      </c>
    </row>
    <row r="224" spans="1:2" x14ac:dyDescent="0.25">
      <c r="A224" t="s">
        <v>497</v>
      </c>
      <c r="B224" t="b">
        <f t="shared" si="3"/>
        <v>1</v>
      </c>
    </row>
    <row r="225" spans="1:2" x14ac:dyDescent="0.25">
      <c r="A225" t="s">
        <v>455</v>
      </c>
      <c r="B225" t="b">
        <f t="shared" si="3"/>
        <v>1</v>
      </c>
    </row>
    <row r="226" spans="1:2" x14ac:dyDescent="0.25">
      <c r="A226" t="s">
        <v>456</v>
      </c>
      <c r="B226" t="b">
        <f t="shared" si="3"/>
        <v>1</v>
      </c>
    </row>
    <row r="227" spans="1:2" x14ac:dyDescent="0.25">
      <c r="A227" t="s">
        <v>457</v>
      </c>
      <c r="B227" t="b">
        <f t="shared" si="3"/>
        <v>1</v>
      </c>
    </row>
    <row r="228" spans="1:2" x14ac:dyDescent="0.25">
      <c r="A228" t="s">
        <v>458</v>
      </c>
      <c r="B228" t="b">
        <f t="shared" si="3"/>
        <v>1</v>
      </c>
    </row>
    <row r="229" spans="1:2" x14ac:dyDescent="0.25">
      <c r="A229" t="s">
        <v>459</v>
      </c>
      <c r="B229" t="b">
        <f t="shared" si="3"/>
        <v>1</v>
      </c>
    </row>
    <row r="230" spans="1:2" x14ac:dyDescent="0.25">
      <c r="A230" t="s">
        <v>460</v>
      </c>
      <c r="B230" t="b">
        <f t="shared" si="3"/>
        <v>1</v>
      </c>
    </row>
    <row r="231" spans="1:2" x14ac:dyDescent="0.25">
      <c r="A231" t="s">
        <v>461</v>
      </c>
      <c r="B231" t="b">
        <f t="shared" si="3"/>
        <v>1</v>
      </c>
    </row>
    <row r="232" spans="1:2" x14ac:dyDescent="0.25">
      <c r="A232" t="s">
        <v>462</v>
      </c>
      <c r="B232" t="b">
        <f t="shared" si="3"/>
        <v>1</v>
      </c>
    </row>
    <row r="233" spans="1:2" x14ac:dyDescent="0.25">
      <c r="A233" t="s">
        <v>506</v>
      </c>
      <c r="B233" t="b">
        <f t="shared" si="3"/>
        <v>1</v>
      </c>
    </row>
    <row r="234" spans="1:2" x14ac:dyDescent="0.25">
      <c r="A234" t="s">
        <v>507</v>
      </c>
      <c r="B234" t="b">
        <f t="shared" si="3"/>
        <v>1</v>
      </c>
    </row>
    <row r="235" spans="1:2" x14ac:dyDescent="0.25">
      <c r="A235" t="s">
        <v>508</v>
      </c>
      <c r="B235" t="b">
        <f t="shared" si="3"/>
        <v>1</v>
      </c>
    </row>
    <row r="236" spans="1:2" x14ac:dyDescent="0.25">
      <c r="A236" t="s">
        <v>509</v>
      </c>
      <c r="B236" t="b">
        <f t="shared" si="3"/>
        <v>1</v>
      </c>
    </row>
    <row r="237" spans="1:2" x14ac:dyDescent="0.25">
      <c r="A237" t="s">
        <v>510</v>
      </c>
      <c r="B237" t="b">
        <f t="shared" si="3"/>
        <v>1</v>
      </c>
    </row>
    <row r="238" spans="1:2" x14ac:dyDescent="0.25">
      <c r="A238" t="s">
        <v>511</v>
      </c>
      <c r="B238" t="b">
        <f t="shared" si="3"/>
        <v>1</v>
      </c>
    </row>
    <row r="239" spans="1:2" x14ac:dyDescent="0.25">
      <c r="A239" t="s">
        <v>512</v>
      </c>
      <c r="B239" t="b">
        <f t="shared" si="3"/>
        <v>1</v>
      </c>
    </row>
    <row r="240" spans="1:2" x14ac:dyDescent="0.25">
      <c r="A240" t="s">
        <v>513</v>
      </c>
      <c r="B240" t="b">
        <f t="shared" si="3"/>
        <v>1</v>
      </c>
    </row>
    <row r="241" spans="1:2" x14ac:dyDescent="0.25">
      <c r="A241" t="s">
        <v>551</v>
      </c>
      <c r="B241" t="b">
        <f t="shared" si="3"/>
        <v>1</v>
      </c>
    </row>
    <row r="242" spans="1:2" x14ac:dyDescent="0.25">
      <c r="A242" t="s">
        <v>554</v>
      </c>
      <c r="B242" t="b">
        <f t="shared" si="3"/>
        <v>1</v>
      </c>
    </row>
    <row r="243" spans="1:2" x14ac:dyDescent="0.25">
      <c r="A243" t="s">
        <v>556</v>
      </c>
      <c r="B243" t="b">
        <f t="shared" si="3"/>
        <v>1</v>
      </c>
    </row>
    <row r="244" spans="1:2" x14ac:dyDescent="0.25">
      <c r="A244" t="s">
        <v>97</v>
      </c>
      <c r="B244" t="b">
        <f t="shared" si="3"/>
        <v>1</v>
      </c>
    </row>
    <row r="245" spans="1:2" x14ac:dyDescent="0.25">
      <c r="A245" t="s">
        <v>98</v>
      </c>
      <c r="B245" t="b">
        <f t="shared" si="3"/>
        <v>1</v>
      </c>
    </row>
    <row r="246" spans="1:2" x14ac:dyDescent="0.25">
      <c r="A246" t="s">
        <v>99</v>
      </c>
      <c r="B246" t="b">
        <f t="shared" si="3"/>
        <v>1</v>
      </c>
    </row>
    <row r="247" spans="1:2" x14ac:dyDescent="0.25">
      <c r="A247" t="s">
        <v>358</v>
      </c>
      <c r="B247" t="b">
        <f t="shared" si="3"/>
        <v>1</v>
      </c>
    </row>
    <row r="248" spans="1:2" x14ac:dyDescent="0.25">
      <c r="A248" t="s">
        <v>100</v>
      </c>
      <c r="B248" t="b">
        <f t="shared" si="3"/>
        <v>1</v>
      </c>
    </row>
    <row r="249" spans="1:2" x14ac:dyDescent="0.25">
      <c r="A249" t="s">
        <v>360</v>
      </c>
      <c r="B249" t="b">
        <f t="shared" si="3"/>
        <v>1</v>
      </c>
    </row>
    <row r="250" spans="1:2" x14ac:dyDescent="0.25">
      <c r="A250" t="s">
        <v>101</v>
      </c>
      <c r="B250" t="b">
        <f t="shared" si="3"/>
        <v>1</v>
      </c>
    </row>
    <row r="251" spans="1:2" x14ac:dyDescent="0.25">
      <c r="A251" t="s">
        <v>371</v>
      </c>
      <c r="B251" t="b">
        <f t="shared" si="3"/>
        <v>1</v>
      </c>
    </row>
    <row r="252" spans="1:2" x14ac:dyDescent="0.25">
      <c r="A252" t="s">
        <v>656</v>
      </c>
      <c r="B252" t="b">
        <f t="shared" si="3"/>
        <v>1</v>
      </c>
    </row>
    <row r="253" spans="1:2" x14ac:dyDescent="0.25">
      <c r="A253" t="s">
        <v>514</v>
      </c>
      <c r="B253" t="b">
        <f t="shared" si="3"/>
        <v>1</v>
      </c>
    </row>
    <row r="254" spans="1:2" x14ac:dyDescent="0.25">
      <c r="A254" t="s">
        <v>515</v>
      </c>
      <c r="B254" t="b">
        <f t="shared" si="3"/>
        <v>1</v>
      </c>
    </row>
    <row r="255" spans="1:2" x14ac:dyDescent="0.25">
      <c r="A255" t="s">
        <v>516</v>
      </c>
      <c r="B255" t="b">
        <f t="shared" si="3"/>
        <v>1</v>
      </c>
    </row>
    <row r="256" spans="1:2" x14ac:dyDescent="0.25">
      <c r="A256" t="s">
        <v>329</v>
      </c>
      <c r="B256" t="b">
        <f t="shared" si="3"/>
        <v>1</v>
      </c>
    </row>
    <row r="257" spans="1:2" x14ac:dyDescent="0.25">
      <c r="A257" t="s">
        <v>330</v>
      </c>
      <c r="B257" t="b">
        <f t="shared" si="3"/>
        <v>1</v>
      </c>
    </row>
    <row r="258" spans="1:2" x14ac:dyDescent="0.25">
      <c r="A258" t="s">
        <v>331</v>
      </c>
      <c r="B258" t="b">
        <f t="shared" si="3"/>
        <v>1</v>
      </c>
    </row>
    <row r="259" spans="1:2" x14ac:dyDescent="0.25">
      <c r="A259" t="s">
        <v>332</v>
      </c>
      <c r="B259" t="b">
        <f t="shared" si="3"/>
        <v>1</v>
      </c>
    </row>
    <row r="260" spans="1:2" x14ac:dyDescent="0.25">
      <c r="A260" t="s">
        <v>333</v>
      </c>
      <c r="B260" t="b">
        <f t="shared" si="3"/>
        <v>1</v>
      </c>
    </row>
    <row r="261" spans="1:2" x14ac:dyDescent="0.25">
      <c r="A261" t="s">
        <v>334</v>
      </c>
      <c r="B261" t="b">
        <f t="shared" si="3"/>
        <v>1</v>
      </c>
    </row>
    <row r="262" spans="1:2" x14ac:dyDescent="0.25">
      <c r="A262" t="s">
        <v>335</v>
      </c>
      <c r="B262" t="b">
        <f t="shared" ref="B262:B325" si="4">IF(COUNTIF($E$5:$DX$325,A262)&gt;0,TRUE,FALSE)</f>
        <v>1</v>
      </c>
    </row>
    <row r="263" spans="1:2" x14ac:dyDescent="0.25">
      <c r="A263" t="s">
        <v>336</v>
      </c>
      <c r="B263" t="b">
        <f t="shared" si="4"/>
        <v>1</v>
      </c>
    </row>
    <row r="264" spans="1:2" x14ac:dyDescent="0.25">
      <c r="A264" t="s">
        <v>337</v>
      </c>
      <c r="B264" t="b">
        <f t="shared" si="4"/>
        <v>1</v>
      </c>
    </row>
    <row r="265" spans="1:2" x14ac:dyDescent="0.25">
      <c r="A265" t="s">
        <v>338</v>
      </c>
      <c r="B265" t="b">
        <f t="shared" si="4"/>
        <v>1</v>
      </c>
    </row>
    <row r="266" spans="1:2" x14ac:dyDescent="0.25">
      <c r="A266" t="s">
        <v>339</v>
      </c>
      <c r="B266" t="b">
        <f t="shared" si="4"/>
        <v>1</v>
      </c>
    </row>
    <row r="267" spans="1:2" x14ac:dyDescent="0.25">
      <c r="A267" t="s">
        <v>340</v>
      </c>
      <c r="B267" t="b">
        <f t="shared" si="4"/>
        <v>1</v>
      </c>
    </row>
    <row r="268" spans="1:2" x14ac:dyDescent="0.25">
      <c r="A268" t="s">
        <v>341</v>
      </c>
      <c r="B268" t="b">
        <f t="shared" si="4"/>
        <v>1</v>
      </c>
    </row>
    <row r="269" spans="1:2" x14ac:dyDescent="0.25">
      <c r="A269" t="s">
        <v>342</v>
      </c>
      <c r="B269" t="b">
        <f t="shared" si="4"/>
        <v>1</v>
      </c>
    </row>
    <row r="270" spans="1:2" x14ac:dyDescent="0.25">
      <c r="A270" t="s">
        <v>54</v>
      </c>
      <c r="B270" t="b">
        <f t="shared" si="4"/>
        <v>1</v>
      </c>
    </row>
    <row r="271" spans="1:2" x14ac:dyDescent="0.25">
      <c r="A271" t="s">
        <v>55</v>
      </c>
      <c r="B271" t="b">
        <f t="shared" si="4"/>
        <v>1</v>
      </c>
    </row>
    <row r="272" spans="1:2" x14ac:dyDescent="0.25">
      <c r="A272" t="s">
        <v>188</v>
      </c>
      <c r="B272" t="b">
        <f t="shared" si="4"/>
        <v>1</v>
      </c>
    </row>
    <row r="273" spans="1:2" x14ac:dyDescent="0.25">
      <c r="A273" t="s">
        <v>189</v>
      </c>
      <c r="B273" t="b">
        <f t="shared" si="4"/>
        <v>1</v>
      </c>
    </row>
    <row r="274" spans="1:2" x14ac:dyDescent="0.25">
      <c r="A274" t="s">
        <v>79</v>
      </c>
      <c r="B274" t="b">
        <f t="shared" si="4"/>
        <v>1</v>
      </c>
    </row>
    <row r="275" spans="1:2" x14ac:dyDescent="0.25">
      <c r="A275" t="s">
        <v>190</v>
      </c>
      <c r="B275" t="b">
        <f t="shared" si="4"/>
        <v>1</v>
      </c>
    </row>
    <row r="276" spans="1:2" x14ac:dyDescent="0.25">
      <c r="A276" t="s">
        <v>80</v>
      </c>
      <c r="B276" t="b">
        <f t="shared" si="4"/>
        <v>1</v>
      </c>
    </row>
    <row r="277" spans="1:2" x14ac:dyDescent="0.25">
      <c r="A277" t="s">
        <v>191</v>
      </c>
      <c r="B277" t="b">
        <f t="shared" si="4"/>
        <v>1</v>
      </c>
    </row>
    <row r="278" spans="1:2" x14ac:dyDescent="0.25">
      <c r="A278" t="s">
        <v>81</v>
      </c>
      <c r="B278" t="b">
        <f t="shared" si="4"/>
        <v>1</v>
      </c>
    </row>
    <row r="279" spans="1:2" x14ac:dyDescent="0.25">
      <c r="A279" t="s">
        <v>192</v>
      </c>
      <c r="B279" t="b">
        <f t="shared" si="4"/>
        <v>1</v>
      </c>
    </row>
    <row r="280" spans="1:2" x14ac:dyDescent="0.25">
      <c r="A280" t="s">
        <v>211</v>
      </c>
      <c r="B280" t="b">
        <f t="shared" si="4"/>
        <v>1</v>
      </c>
    </row>
    <row r="281" spans="1:2" x14ac:dyDescent="0.25">
      <c r="A281" t="s">
        <v>212</v>
      </c>
      <c r="B281" t="b">
        <f t="shared" si="4"/>
        <v>1</v>
      </c>
    </row>
    <row r="282" spans="1:2" x14ac:dyDescent="0.25">
      <c r="A282" t="s">
        <v>215</v>
      </c>
      <c r="B282" t="b">
        <f t="shared" si="4"/>
        <v>1</v>
      </c>
    </row>
    <row r="283" spans="1:2" x14ac:dyDescent="0.25">
      <c r="A283" t="s">
        <v>217</v>
      </c>
      <c r="B283" t="b">
        <f t="shared" si="4"/>
        <v>1</v>
      </c>
    </row>
    <row r="284" spans="1:2" x14ac:dyDescent="0.25">
      <c r="A284" t="s">
        <v>219</v>
      </c>
      <c r="B284" t="b">
        <f t="shared" si="4"/>
        <v>1</v>
      </c>
    </row>
    <row r="285" spans="1:2" x14ac:dyDescent="0.25">
      <c r="A285" t="s">
        <v>221</v>
      </c>
      <c r="B285" t="b">
        <f t="shared" si="4"/>
        <v>1</v>
      </c>
    </row>
    <row r="286" spans="1:2" x14ac:dyDescent="0.25">
      <c r="A286" t="s">
        <v>223</v>
      </c>
      <c r="B286" t="b">
        <f t="shared" si="4"/>
        <v>1</v>
      </c>
    </row>
    <row r="287" spans="1:2" x14ac:dyDescent="0.25">
      <c r="A287" t="s">
        <v>225</v>
      </c>
      <c r="B287" t="b">
        <f t="shared" si="4"/>
        <v>1</v>
      </c>
    </row>
    <row r="288" spans="1:2" x14ac:dyDescent="0.25">
      <c r="A288" t="s">
        <v>227</v>
      </c>
      <c r="B288" t="b">
        <f t="shared" si="4"/>
        <v>1</v>
      </c>
    </row>
    <row r="289" spans="1:2" x14ac:dyDescent="0.25">
      <c r="A289" t="s">
        <v>229</v>
      </c>
      <c r="B289" t="b">
        <f t="shared" si="4"/>
        <v>1</v>
      </c>
    </row>
    <row r="290" spans="1:2" x14ac:dyDescent="0.25">
      <c r="A290" t="s">
        <v>231</v>
      </c>
      <c r="B290" t="b">
        <f t="shared" si="4"/>
        <v>1</v>
      </c>
    </row>
    <row r="291" spans="1:2" x14ac:dyDescent="0.25">
      <c r="A291" t="s">
        <v>233</v>
      </c>
      <c r="B291" t="b">
        <f t="shared" si="4"/>
        <v>1</v>
      </c>
    </row>
    <row r="292" spans="1:2" x14ac:dyDescent="0.25">
      <c r="A292" t="s">
        <v>75</v>
      </c>
      <c r="B292" t="b">
        <f t="shared" si="4"/>
        <v>1</v>
      </c>
    </row>
    <row r="293" spans="1:2" x14ac:dyDescent="0.25">
      <c r="A293" t="s">
        <v>76</v>
      </c>
      <c r="B293" t="b">
        <f t="shared" si="4"/>
        <v>1</v>
      </c>
    </row>
    <row r="294" spans="1:2" x14ac:dyDescent="0.25">
      <c r="A294" t="s">
        <v>77</v>
      </c>
      <c r="B294" t="b">
        <f t="shared" si="4"/>
        <v>1</v>
      </c>
    </row>
    <row r="295" spans="1:2" x14ac:dyDescent="0.25">
      <c r="A295" t="s">
        <v>78</v>
      </c>
      <c r="B295" t="b">
        <f t="shared" si="4"/>
        <v>1</v>
      </c>
    </row>
    <row r="296" spans="1:2" x14ac:dyDescent="0.25">
      <c r="A296" t="s">
        <v>38</v>
      </c>
      <c r="B296" t="b">
        <f t="shared" si="4"/>
        <v>1</v>
      </c>
    </row>
    <row r="297" spans="1:2" x14ac:dyDescent="0.25">
      <c r="A297" t="s">
        <v>39</v>
      </c>
      <c r="B297" t="b">
        <f t="shared" si="4"/>
        <v>1</v>
      </c>
    </row>
    <row r="298" spans="1:2" x14ac:dyDescent="0.25">
      <c r="A298" t="s">
        <v>40</v>
      </c>
      <c r="B298" t="b">
        <f t="shared" si="4"/>
        <v>1</v>
      </c>
    </row>
    <row r="299" spans="1:2" x14ac:dyDescent="0.25">
      <c r="A299" t="s">
        <v>49</v>
      </c>
      <c r="B299" t="b">
        <f t="shared" si="4"/>
        <v>1</v>
      </c>
    </row>
    <row r="300" spans="1:2" x14ac:dyDescent="0.25">
      <c r="A300" t="s">
        <v>50</v>
      </c>
      <c r="B300" t="b">
        <f t="shared" si="4"/>
        <v>1</v>
      </c>
    </row>
    <row r="301" spans="1:2" x14ac:dyDescent="0.25">
      <c r="A301" t="s">
        <v>51</v>
      </c>
      <c r="B301" t="b">
        <f t="shared" si="4"/>
        <v>1</v>
      </c>
    </row>
    <row r="302" spans="1:2" x14ac:dyDescent="0.25">
      <c r="A302" t="s">
        <v>301</v>
      </c>
      <c r="B302" t="b">
        <f t="shared" si="4"/>
        <v>1</v>
      </c>
    </row>
    <row r="303" spans="1:2" x14ac:dyDescent="0.25">
      <c r="A303" t="s">
        <v>41</v>
      </c>
      <c r="B303" t="b">
        <f t="shared" si="4"/>
        <v>1</v>
      </c>
    </row>
    <row r="304" spans="1:2" x14ac:dyDescent="0.25">
      <c r="A304" t="s">
        <v>71</v>
      </c>
      <c r="B304" t="b">
        <f t="shared" si="4"/>
        <v>1</v>
      </c>
    </row>
    <row r="305" spans="1:2" x14ac:dyDescent="0.25">
      <c r="A305" t="s">
        <v>72</v>
      </c>
      <c r="B305" t="b">
        <f t="shared" si="4"/>
        <v>1</v>
      </c>
    </row>
    <row r="306" spans="1:2" x14ac:dyDescent="0.25">
      <c r="A306" t="s">
        <v>73</v>
      </c>
      <c r="B306" t="b">
        <f t="shared" si="4"/>
        <v>1</v>
      </c>
    </row>
    <row r="307" spans="1:2" x14ac:dyDescent="0.25">
      <c r="A307" t="s">
        <v>74</v>
      </c>
      <c r="B307" t="b">
        <f t="shared" si="4"/>
        <v>1</v>
      </c>
    </row>
    <row r="308" spans="1:2" x14ac:dyDescent="0.25">
      <c r="A308" t="s">
        <v>305</v>
      </c>
      <c r="B308" t="b">
        <f t="shared" si="4"/>
        <v>1</v>
      </c>
    </row>
    <row r="309" spans="1:2" x14ac:dyDescent="0.25">
      <c r="A309" t="s">
        <v>102</v>
      </c>
      <c r="B309" t="b">
        <f t="shared" si="4"/>
        <v>1</v>
      </c>
    </row>
    <row r="310" spans="1:2" x14ac:dyDescent="0.25">
      <c r="A310" t="s">
        <v>517</v>
      </c>
      <c r="B310" t="b">
        <f t="shared" si="4"/>
        <v>1</v>
      </c>
    </row>
    <row r="311" spans="1:2" x14ac:dyDescent="0.25">
      <c r="A311" t="s">
        <v>498</v>
      </c>
      <c r="B311" t="b">
        <f t="shared" si="4"/>
        <v>1</v>
      </c>
    </row>
    <row r="312" spans="1:2" x14ac:dyDescent="0.25">
      <c r="A312" t="s">
        <v>499</v>
      </c>
      <c r="B312" t="b">
        <f t="shared" si="4"/>
        <v>1</v>
      </c>
    </row>
    <row r="313" spans="1:2" x14ac:dyDescent="0.25">
      <c r="A313" t="s">
        <v>500</v>
      </c>
      <c r="B313" t="b">
        <f t="shared" si="4"/>
        <v>1</v>
      </c>
    </row>
    <row r="314" spans="1:2" x14ac:dyDescent="0.25">
      <c r="A314" t="s">
        <v>501</v>
      </c>
      <c r="B314" t="b">
        <f t="shared" si="4"/>
        <v>1</v>
      </c>
    </row>
    <row r="315" spans="1:2" x14ac:dyDescent="0.25">
      <c r="A315" t="s">
        <v>502</v>
      </c>
      <c r="B315" t="b">
        <f t="shared" si="4"/>
        <v>1</v>
      </c>
    </row>
    <row r="316" spans="1:2" x14ac:dyDescent="0.25">
      <c r="A316" t="s">
        <v>503</v>
      </c>
      <c r="B316" t="b">
        <f t="shared" si="4"/>
        <v>1</v>
      </c>
    </row>
    <row r="317" spans="1:2" x14ac:dyDescent="0.25">
      <c r="A317" t="s">
        <v>504</v>
      </c>
      <c r="B317" t="b">
        <f t="shared" si="4"/>
        <v>1</v>
      </c>
    </row>
    <row r="318" spans="1:2" x14ac:dyDescent="0.25">
      <c r="A318" t="s">
        <v>505</v>
      </c>
      <c r="B318" t="b">
        <f t="shared" si="4"/>
        <v>1</v>
      </c>
    </row>
    <row r="319" spans="1:2" x14ac:dyDescent="0.25">
      <c r="A319" t="s">
        <v>520</v>
      </c>
      <c r="B319" t="b">
        <f t="shared" si="4"/>
        <v>1</v>
      </c>
    </row>
    <row r="320" spans="1:2" x14ac:dyDescent="0.25">
      <c r="A320" t="s">
        <v>521</v>
      </c>
      <c r="B320" t="b">
        <f t="shared" si="4"/>
        <v>1</v>
      </c>
    </row>
    <row r="321" spans="1:2" x14ac:dyDescent="0.25">
      <c r="A321" t="s">
        <v>522</v>
      </c>
      <c r="B321" t="b">
        <f t="shared" si="4"/>
        <v>1</v>
      </c>
    </row>
    <row r="322" spans="1:2" x14ac:dyDescent="0.25">
      <c r="A322" t="s">
        <v>523</v>
      </c>
      <c r="B322" t="b">
        <f t="shared" si="4"/>
        <v>1</v>
      </c>
    </row>
    <row r="323" spans="1:2" x14ac:dyDescent="0.25">
      <c r="A323" t="s">
        <v>524</v>
      </c>
      <c r="B323" t="b">
        <f t="shared" si="4"/>
        <v>1</v>
      </c>
    </row>
    <row r="324" spans="1:2" x14ac:dyDescent="0.25">
      <c r="A324" t="s">
        <v>525</v>
      </c>
      <c r="B324" t="b">
        <f t="shared" si="4"/>
        <v>1</v>
      </c>
    </row>
    <row r="325" spans="1:2" x14ac:dyDescent="0.25">
      <c r="A325" t="s">
        <v>526</v>
      </c>
      <c r="B325" t="b">
        <f t="shared" si="4"/>
        <v>1</v>
      </c>
    </row>
    <row r="326" spans="1:2" x14ac:dyDescent="0.25">
      <c r="A326" t="s">
        <v>527</v>
      </c>
      <c r="B326" t="b">
        <f t="shared" ref="B326:B389" si="5">IF(COUNTIF($E$5:$DX$325,A326)&gt;0,TRUE,FALSE)</f>
        <v>1</v>
      </c>
    </row>
    <row r="327" spans="1:2" x14ac:dyDescent="0.25">
      <c r="A327" t="s">
        <v>528</v>
      </c>
      <c r="B327" t="b">
        <f t="shared" si="5"/>
        <v>1</v>
      </c>
    </row>
    <row r="328" spans="1:2" x14ac:dyDescent="0.25">
      <c r="A328" t="s">
        <v>532</v>
      </c>
      <c r="B328" t="b">
        <f t="shared" si="5"/>
        <v>1</v>
      </c>
    </row>
    <row r="329" spans="1:2" x14ac:dyDescent="0.25">
      <c r="A329" t="s">
        <v>533</v>
      </c>
      <c r="B329" t="b">
        <f t="shared" si="5"/>
        <v>1</v>
      </c>
    </row>
    <row r="330" spans="1:2" x14ac:dyDescent="0.25">
      <c r="A330" t="s">
        <v>534</v>
      </c>
      <c r="B330" t="b">
        <f t="shared" si="5"/>
        <v>1</v>
      </c>
    </row>
    <row r="331" spans="1:2" x14ac:dyDescent="0.25">
      <c r="A331" t="s">
        <v>535</v>
      </c>
      <c r="B331" t="b">
        <f t="shared" si="5"/>
        <v>1</v>
      </c>
    </row>
    <row r="332" spans="1:2" x14ac:dyDescent="0.25">
      <c r="A332" t="s">
        <v>715</v>
      </c>
      <c r="B332" t="b">
        <f t="shared" si="5"/>
        <v>1</v>
      </c>
    </row>
    <row r="333" spans="1:2" x14ac:dyDescent="0.25">
      <c r="A333" t="s">
        <v>529</v>
      </c>
      <c r="B333" t="b">
        <f t="shared" si="5"/>
        <v>1</v>
      </c>
    </row>
    <row r="334" spans="1:2" x14ac:dyDescent="0.25">
      <c r="A334" t="s">
        <v>536</v>
      </c>
      <c r="B334" t="b">
        <f t="shared" si="5"/>
        <v>1</v>
      </c>
    </row>
    <row r="335" spans="1:2" x14ac:dyDescent="0.25">
      <c r="A335" t="s">
        <v>530</v>
      </c>
      <c r="B335" t="b">
        <f t="shared" si="5"/>
        <v>1</v>
      </c>
    </row>
    <row r="336" spans="1:2" x14ac:dyDescent="0.25">
      <c r="A336" t="s">
        <v>531</v>
      </c>
      <c r="B336" t="b">
        <f t="shared" si="5"/>
        <v>1</v>
      </c>
    </row>
    <row r="337" spans="1:2" x14ac:dyDescent="0.25">
      <c r="A337" t="s">
        <v>723</v>
      </c>
      <c r="B337" t="b">
        <f t="shared" si="5"/>
        <v>1</v>
      </c>
    </row>
  </sheetData>
  <mergeCells count="1">
    <mergeCell ref="D1:E1"/>
  </mergeCells>
  <conditionalFormatting sqref="A4">
    <cfRule type="cellIs" dxfId="30" priority="1" operator="equal">
      <formula>FALSE</formula>
    </cfRule>
    <cfRule type="cellIs" dxfId="29" priority="2" operator="equal">
      <formula>""""""</formula>
    </cfRule>
  </conditionalFormatting>
  <conditionalFormatting sqref="A5">
    <cfRule type="cellIs" dxfId="28" priority="3" operator="equal">
      <formula>FALSE</formula>
    </cfRule>
    <cfRule type="cellIs" dxfId="27" priority="4" operator="equal">
      <formula>""""""</formula>
    </cfRule>
  </conditionalFormatting>
  <conditionalFormatting sqref="B5">
    <cfRule type="cellIs" dxfId="26" priority="38" operator="equal">
      <formula>FALSE</formula>
    </cfRule>
    <cfRule type="cellIs" dxfId="25" priority="39" operator="equal">
      <formula>""""""</formula>
    </cfRule>
  </conditionalFormatting>
  <conditionalFormatting sqref="P5:P41">
    <cfRule type="containsText" dxfId="24" priority="35" operator="containsText" text="y">
      <formula>NOT(ISERROR(SEARCH("y",P5)))</formula>
    </cfRule>
    <cfRule type="containsText" dxfId="23" priority="36" operator="containsText" text="n">
      <formula>NOT(ISERROR(SEARCH("n",P5)))</formula>
    </cfRule>
  </conditionalFormatting>
  <conditionalFormatting sqref="AD5:AD45">
    <cfRule type="containsText" dxfId="22" priority="33" operator="containsText" text="y">
      <formula>NOT(ISERROR(SEARCH("y",AD5)))</formula>
    </cfRule>
    <cfRule type="containsText" dxfId="21" priority="34" operator="containsText" text="n">
      <formula>NOT(ISERROR(SEARCH("n",AD5)))</formula>
    </cfRule>
  </conditionalFormatting>
  <conditionalFormatting sqref="AQ5:AQ82">
    <cfRule type="containsText" dxfId="20" priority="5" operator="containsText" text="y">
      <formula>NOT(ISERROR(SEARCH("y",AQ5)))</formula>
    </cfRule>
    <cfRule type="containsText" dxfId="19" priority="6" operator="containsText" text="n">
      <formula>NOT(ISERROR(SEARCH("n",AQ5)))</formula>
    </cfRule>
  </conditionalFormatting>
  <conditionalFormatting sqref="BE5:BE26">
    <cfRule type="containsText" dxfId="18" priority="7" operator="containsText" text="y">
      <formula>NOT(ISERROR(SEARCH("y",BE5)))</formula>
    </cfRule>
    <cfRule type="containsText" dxfId="17" priority="8" operator="containsText" text="n">
      <formula>NOT(ISERROR(SEARCH("n",BE5)))</formula>
    </cfRule>
  </conditionalFormatting>
  <conditionalFormatting sqref="BE27:BE83">
    <cfRule type="containsText" dxfId="16" priority="9" operator="containsText" text="y">
      <formula>NOT(ISERROR(SEARCH("y",BE27)))</formula>
    </cfRule>
    <cfRule type="containsText" dxfId="15" priority="10" operator="containsText" text="n">
      <formula>NOT(ISERROR(SEARCH("n",BE27)))</formula>
    </cfRule>
  </conditionalFormatting>
  <conditionalFormatting sqref="BS5:BS8">
    <cfRule type="containsText" dxfId="14" priority="11" operator="containsText" text="y">
      <formula>NOT(ISERROR(SEARCH("y",BS5)))</formula>
    </cfRule>
    <cfRule type="containsText" dxfId="13" priority="12" operator="containsText" text="n">
      <formula>NOT(ISERROR(SEARCH("n",BS5)))</formula>
    </cfRule>
  </conditionalFormatting>
  <conditionalFormatting sqref="CG5:CG26">
    <cfRule type="containsText" dxfId="12" priority="13" operator="containsText" text="y">
      <formula>NOT(ISERROR(SEARCH("y",CG5)))</formula>
    </cfRule>
    <cfRule type="containsText" dxfId="11" priority="14" operator="containsText" text="n">
      <formula>NOT(ISERROR(SEARCH("n",CG5)))</formula>
    </cfRule>
  </conditionalFormatting>
  <conditionalFormatting sqref="CU5:CU50">
    <cfRule type="containsText" dxfId="10" priority="15" operator="containsText" text="y">
      <formula>NOT(ISERROR(SEARCH("y",CU5)))</formula>
    </cfRule>
    <cfRule type="containsText" dxfId="9" priority="16" operator="containsText" text="n">
      <formula>NOT(ISERROR(SEARCH("n",CU5)))</formula>
    </cfRule>
  </conditionalFormatting>
  <conditionalFormatting sqref="DI5:DI21">
    <cfRule type="containsText" dxfId="8" priority="17" operator="containsText" text="y">
      <formula>NOT(ISERROR(SEARCH("y",DI5)))</formula>
    </cfRule>
    <cfRule type="containsText" dxfId="7" priority="18" operator="containsText" text="n">
      <formula>NOT(ISERROR(SEARCH("n",DI5)))</formula>
    </cfRule>
  </conditionalFormatting>
  <conditionalFormatting sqref="DW5:DW21">
    <cfRule type="containsText" dxfId="6" priority="19" operator="containsText" text="y">
      <formula>NOT(ISERROR(SEARCH("y",DW5)))</formula>
    </cfRule>
    <cfRule type="containsText" dxfId="5" priority="20" operator="containsText" text="n">
      <formula>NOT(ISERROR(SEARCH("n",DW5)))</formula>
    </cfRule>
  </conditionalFormatting>
  <dataValidations count="1">
    <dataValidation allowBlank="1" showInputMessage="1" showErrorMessage="1" promptTitle="Do not edit" sqref="AF1:AF1048576 AS1:AS1048576 BG1:BG1048576 BU1:BU1048576 CW1:CW1048576 R1:R1048576 CI1:CI1048576 DK1:DK1048576 D2:D1048576" xr:uid="{BD61B101-390D-4BC2-A30E-548C08DEDA03}"/>
  </dataValidation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18B69-6B8E-4E26-934E-2C7881E81E2B}">
  <sheetPr>
    <tabColor rgb="FF9B9A82"/>
  </sheetPr>
  <dimension ref="A1:AA15"/>
  <sheetViews>
    <sheetView zoomScaleNormal="100" workbookViewId="0">
      <selection activeCell="B1" sqref="B1"/>
    </sheetView>
  </sheetViews>
  <sheetFormatPr defaultColWidth="8.85546875" defaultRowHeight="12.75" outlineLevelCol="2" x14ac:dyDescent="0.2"/>
  <cols>
    <col min="1" max="1" width="14" style="20" bestFit="1" customWidth="1"/>
    <col min="2" max="2" width="11.85546875" style="20" customWidth="1"/>
    <col min="3" max="3" width="7" style="20" customWidth="1"/>
    <col min="4" max="4" width="3.5703125" style="20" bestFit="1" customWidth="1"/>
    <col min="5" max="5" width="20.5703125" style="20" customWidth="1"/>
    <col min="6" max="6" width="2.85546875" style="20" customWidth="1"/>
    <col min="7" max="7" width="3.5703125" style="20" bestFit="1" customWidth="1"/>
    <col min="8" max="8" width="20" style="20" customWidth="1"/>
    <col min="9" max="9" width="2.85546875" style="20" customWidth="1"/>
    <col min="10" max="10" width="3.5703125" style="20" bestFit="1" customWidth="1"/>
    <col min="11" max="11" width="16.7109375" style="20" customWidth="1"/>
    <col min="12" max="12" width="2.85546875" style="20" customWidth="1"/>
    <col min="13" max="13" width="3.5703125" style="20" bestFit="1" customWidth="1"/>
    <col min="14" max="14" width="22.42578125" style="20" customWidth="1"/>
    <col min="15" max="15" width="2.85546875" style="20" customWidth="1"/>
    <col min="16" max="16" width="3.7109375" style="20" customWidth="1"/>
    <col min="17" max="17" width="24.7109375" style="20" customWidth="1"/>
    <col min="18" max="18" width="15.7109375" style="20" hidden="1" customWidth="1" outlineLevel="1"/>
    <col min="19" max="19" width="2.85546875" style="20" customWidth="1" collapsed="1"/>
    <col min="20" max="20" width="2.42578125" style="20" bestFit="1" customWidth="1"/>
    <col min="21" max="21" width="23.42578125" style="20" customWidth="1"/>
    <col min="22" max="22" width="15.85546875" style="20" hidden="1" customWidth="1" outlineLevel="1"/>
    <col min="23" max="23" width="2.85546875" style="20" customWidth="1" collapsed="1"/>
    <col min="24" max="24" width="2.42578125" style="20" bestFit="1" customWidth="1"/>
    <col min="25" max="25" width="22.42578125" style="20" bestFit="1" customWidth="1"/>
    <col min="26" max="26" width="15.85546875" style="20" hidden="1" customWidth="1" outlineLevel="2"/>
    <col min="27" max="27" width="8.85546875" style="20" collapsed="1"/>
    <col min="28" max="28" width="2.42578125" style="20" bestFit="1" customWidth="1"/>
    <col min="29" max="29" width="9.42578125" style="20" bestFit="1" customWidth="1"/>
    <col min="30" max="30" width="6.85546875" style="20" bestFit="1" customWidth="1"/>
    <col min="31" max="31" width="0" style="20" hidden="1" customWidth="1"/>
    <col min="32" max="16384" width="8.85546875" style="20"/>
  </cols>
  <sheetData>
    <row r="1" spans="1:26" s="21" customFormat="1" ht="36.6" customHeight="1" x14ac:dyDescent="0.2">
      <c r="A1" s="119"/>
      <c r="B1" s="88" t="s">
        <v>664</v>
      </c>
    </row>
    <row r="2" spans="1:26" s="22" customFormat="1" ht="20.65" customHeight="1" x14ac:dyDescent="0.2">
      <c r="A2" s="21"/>
      <c r="B2" s="128" t="s">
        <v>668</v>
      </c>
      <c r="C2" s="24" t="s">
        <v>672</v>
      </c>
      <c r="D2" s="129"/>
      <c r="E2" s="129"/>
      <c r="F2" s="21"/>
      <c r="G2" s="21"/>
      <c r="H2" s="21"/>
      <c r="I2" s="21"/>
      <c r="J2" s="21"/>
      <c r="K2" s="21"/>
      <c r="L2" s="21"/>
      <c r="M2" s="21"/>
      <c r="N2" s="21"/>
      <c r="O2" s="21"/>
      <c r="P2" s="21"/>
      <c r="Q2" s="21"/>
      <c r="R2" s="21"/>
      <c r="S2" s="21"/>
      <c r="T2" s="21"/>
      <c r="U2" s="21"/>
      <c r="V2" s="21"/>
      <c r="W2" s="21"/>
      <c r="X2" s="21"/>
      <c r="Y2" s="21"/>
      <c r="Z2" s="21"/>
    </row>
    <row r="3" spans="1:26" s="22" customFormat="1" ht="20.65" customHeight="1" x14ac:dyDescent="0.2">
      <c r="A3" s="119"/>
      <c r="B3" s="128"/>
      <c r="C3" s="24" t="s">
        <v>673</v>
      </c>
      <c r="D3" s="129"/>
      <c r="E3" s="129"/>
      <c r="F3" s="21"/>
      <c r="G3" s="21"/>
      <c r="H3" s="21"/>
      <c r="I3" s="21"/>
      <c r="J3" s="21"/>
      <c r="K3" s="21"/>
      <c r="L3" s="21"/>
      <c r="M3" s="21"/>
      <c r="N3" s="21"/>
      <c r="O3" s="21"/>
      <c r="P3" s="21"/>
      <c r="Q3" s="21"/>
      <c r="R3" s="21"/>
      <c r="S3" s="21"/>
      <c r="T3" s="21"/>
      <c r="U3" s="21"/>
      <c r="V3" s="21"/>
      <c r="W3" s="21"/>
      <c r="X3" s="21"/>
      <c r="Y3" s="21"/>
      <c r="Z3" s="21"/>
    </row>
    <row r="4" spans="1:26" s="22" customFormat="1" x14ac:dyDescent="0.25"/>
    <row r="5" spans="1:26" s="23" customFormat="1" ht="17.45" customHeight="1" x14ac:dyDescent="0.25">
      <c r="A5" s="23" t="s">
        <v>682</v>
      </c>
      <c r="B5" s="119" t="s">
        <v>674</v>
      </c>
      <c r="C5" s="119"/>
      <c r="D5" s="23" t="s">
        <v>682</v>
      </c>
      <c r="E5" s="119" t="s">
        <v>51</v>
      </c>
      <c r="F5" s="119"/>
      <c r="G5" s="23" t="s">
        <v>682</v>
      </c>
      <c r="H5" s="119" t="s">
        <v>683</v>
      </c>
      <c r="I5" s="119"/>
      <c r="J5" s="23" t="s">
        <v>682</v>
      </c>
      <c r="K5" s="119" t="s">
        <v>56</v>
      </c>
      <c r="L5" s="119"/>
      <c r="M5" s="120" t="s">
        <v>682</v>
      </c>
      <c r="N5" s="119" t="s">
        <v>684</v>
      </c>
      <c r="P5" s="121" t="b">
        <v>0</v>
      </c>
      <c r="Q5" s="119" t="s">
        <v>670</v>
      </c>
      <c r="T5" s="121" t="b">
        <v>0</v>
      </c>
      <c r="U5" s="119" t="s">
        <v>669</v>
      </c>
      <c r="X5" s="121" t="b">
        <v>0</v>
      </c>
      <c r="Y5" s="119" t="s">
        <v>685</v>
      </c>
      <c r="Z5" s="26" t="s">
        <v>687</v>
      </c>
    </row>
    <row r="6" spans="1:26" x14ac:dyDescent="0.2">
      <c r="A6" s="19" t="b">
        <v>0</v>
      </c>
      <c r="B6" s="20" t="s">
        <v>675</v>
      </c>
      <c r="D6" s="19" t="b">
        <v>0</v>
      </c>
      <c r="E6" s="20" t="s">
        <v>677</v>
      </c>
      <c r="G6" s="19" t="b">
        <v>0</v>
      </c>
      <c r="H6" s="20" t="s">
        <v>8</v>
      </c>
      <c r="J6" s="19" t="b">
        <v>0</v>
      </c>
      <c r="K6" s="20" t="s">
        <v>666</v>
      </c>
      <c r="M6" s="19" t="b">
        <v>0</v>
      </c>
      <c r="Q6" s="27" t="b">
        <v>0</v>
      </c>
      <c r="R6" s="20" t="s">
        <v>671</v>
      </c>
      <c r="V6" s="20" t="s">
        <v>671</v>
      </c>
      <c r="Z6" s="20" t="s">
        <v>686</v>
      </c>
    </row>
    <row r="7" spans="1:26" x14ac:dyDescent="0.2">
      <c r="A7" s="19" t="b">
        <v>0</v>
      </c>
      <c r="B7" s="20" t="s">
        <v>676</v>
      </c>
      <c r="D7" s="19" t="b">
        <v>0</v>
      </c>
      <c r="E7" s="20" t="s">
        <v>678</v>
      </c>
      <c r="G7" s="19" t="b">
        <v>0</v>
      </c>
      <c r="H7" s="20" t="s">
        <v>52</v>
      </c>
      <c r="J7" s="19" t="b">
        <v>0</v>
      </c>
      <c r="K7" s="20" t="s">
        <v>665</v>
      </c>
    </row>
    <row r="8" spans="1:26" x14ac:dyDescent="0.2">
      <c r="A8" s="19" t="b">
        <v>0</v>
      </c>
      <c r="B8" s="20" t="s">
        <v>429</v>
      </c>
      <c r="D8" s="19" t="b">
        <v>0</v>
      </c>
      <c r="E8" s="20" t="s">
        <v>679</v>
      </c>
      <c r="J8" s="19" t="b">
        <v>0</v>
      </c>
      <c r="K8" s="20" t="s">
        <v>667</v>
      </c>
    </row>
    <row r="9" spans="1:26" x14ac:dyDescent="0.2">
      <c r="D9" s="19" t="b">
        <v>0</v>
      </c>
      <c r="E9" s="20" t="s">
        <v>58</v>
      </c>
      <c r="J9" s="19" t="b">
        <v>0</v>
      </c>
      <c r="K9" s="20" t="s">
        <v>681</v>
      </c>
    </row>
    <row r="10" spans="1:26" x14ac:dyDescent="0.2">
      <c r="D10" s="19" t="b">
        <v>0</v>
      </c>
      <c r="E10" s="20" t="s">
        <v>680</v>
      </c>
    </row>
    <row r="15" spans="1:26" ht="15" x14ac:dyDescent="0.25">
      <c r="Q15" s="28"/>
    </row>
  </sheetData>
  <mergeCells count="3">
    <mergeCell ref="B2:B3"/>
    <mergeCell ref="D2:E2"/>
    <mergeCell ref="D3:E3"/>
  </mergeCells>
  <pageMargins left="0.7" right="0.7" top="0.75" bottom="0.75" header="0.3" footer="0.3"/>
  <tableParts count="9">
    <tablePart r:id="rId1"/>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FDFFC047F25B4F8A303074708EFD0D" ma:contentTypeVersion="0" ma:contentTypeDescription="Create a new document." ma:contentTypeScope="" ma:versionID="153995f684498a339bc9df3e45f209a6">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E4D18-F680-4079-8D96-1688A68F25E4}">
  <ds:schemaRef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D2C03FA2-3FE4-46CC-B751-4E3CF1B66A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34A20B7-A38E-4822-9036-D5D1DEA5EE5D}">
  <ds:schemaRefs>
    <ds:schemaRef ds:uri="http://schemas.microsoft.com/DataMashup"/>
  </ds:schemaRefs>
</ds:datastoreItem>
</file>

<file path=customXml/itemProps4.xml><?xml version="1.0" encoding="utf-8"?>
<ds:datastoreItem xmlns:ds="http://schemas.openxmlformats.org/officeDocument/2006/customXml" ds:itemID="{1B2DA3FD-4891-47A9-B892-389D4F825B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Select Data Fields Here</vt:lpstr>
      <vt:lpstr>Data Field Definitions</vt:lpstr>
      <vt:lpstr>Committee Category Layout</vt:lpstr>
      <vt:lpstr>VHI Use Only</vt:lpstr>
      <vt:lpstr>Buckets</vt:lpstr>
      <vt:lpstr>Filters</vt:lpstr>
      <vt:lpstr>'Data Field Definitions'!Print_Area</vt:lpstr>
      <vt:lpstr>VHI</vt:lpstr>
    </vt:vector>
  </TitlesOfParts>
  <Company>Virginia Health Information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APCD Data Dictionary</dc:title>
  <dc:creator>Will</dc:creator>
  <dc:description>04/01/2026</dc:description>
  <cp:lastModifiedBy>Will Corlett</cp:lastModifiedBy>
  <dcterms:created xsi:type="dcterms:W3CDTF">2016-06-28T20:03:03Z</dcterms:created>
  <dcterms:modified xsi:type="dcterms:W3CDTF">2026-07-21T18:22:43Z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0x0101002AFDFFC047F25B4F8A303074708EFD0D</vt:lpwstr>
  </property>
  <property fmtid="{D5CDD505-2E9C-101B-9397-08002B2CF9AE}" pid="3" name="_CopySource">
    <vt:lpwstr>Query Express Data Dictionary.xlsx</vt:lpwstr>
  </property>
</Properties>
</file>